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sternStockGrowers'\Documents\COMMUNICATIONS\WEBSITE\"/>
    </mc:Choice>
  </mc:AlternateContent>
  <bookViews>
    <workbookView xWindow="0" yWindow="0" windowWidth="17256" windowHeight="7344"/>
  </bookViews>
  <sheets>
    <sheet name="Summary" sheetId="29" r:id="rId1"/>
    <sheet name="Zone 1 Rent Model" sheetId="23" r:id="rId2"/>
    <sheet name="Zone 2 Rent Model" sheetId="28" r:id="rId3"/>
    <sheet name="CPI" sheetId="4" r:id="rId4"/>
    <sheet name="Other References" sheetId="9" r:id="rId5"/>
  </sheets>
  <definedNames>
    <definedName name="_xlnm.Print_Area" localSheetId="1">'Zone 1 Rent Model'!$A$9:$T$329</definedName>
    <definedName name="_xlnm.Print_Area" localSheetId="2">'Zone 2 Rent Model'!$A$9:$T$329</definedName>
  </definedNames>
  <calcPr calcId="152511"/>
</workbook>
</file>

<file path=xl/calcChain.xml><?xml version="1.0" encoding="utf-8"?>
<calcChain xmlns="http://schemas.openxmlformats.org/spreadsheetml/2006/main">
  <c r="M37" i="23" l="1"/>
  <c r="N37" i="23"/>
  <c r="O37" i="23"/>
  <c r="P37" i="23"/>
  <c r="Q37" i="23"/>
  <c r="R37" i="23"/>
  <c r="C55" i="28"/>
  <c r="C55" i="23"/>
  <c r="D8" i="29" l="1"/>
  <c r="E8" i="29"/>
  <c r="D7" i="29"/>
  <c r="E7" i="29"/>
  <c r="A8" i="29"/>
  <c r="B8" i="29"/>
  <c r="C8" i="29"/>
  <c r="B7" i="29"/>
  <c r="C7" i="29"/>
  <c r="B2" i="29" l="1"/>
  <c r="C1" i="29"/>
  <c r="A4" i="29"/>
  <c r="A2" i="29"/>
  <c r="D2" i="29"/>
  <c r="F2" i="29"/>
  <c r="A3" i="29"/>
  <c r="O149" i="28"/>
  <c r="E33" i="28"/>
  <c r="F33" i="28"/>
  <c r="G33" i="28"/>
  <c r="H33" i="28"/>
  <c r="I33" i="28"/>
  <c r="J33" i="28"/>
  <c r="K33" i="28"/>
  <c r="L33" i="28"/>
  <c r="M33" i="28"/>
  <c r="N33" i="28"/>
  <c r="O33" i="28"/>
  <c r="O24" i="28" s="1"/>
  <c r="P33" i="28"/>
  <c r="Q33" i="28"/>
  <c r="R33" i="28"/>
  <c r="S33" i="28"/>
  <c r="T33" i="28"/>
  <c r="U33" i="28"/>
  <c r="V33" i="28"/>
  <c r="W33" i="28"/>
  <c r="X33" i="28"/>
  <c r="Y33" i="28"/>
  <c r="Z33" i="28"/>
  <c r="AA33" i="28"/>
  <c r="AB33" i="28"/>
  <c r="AC33" i="28"/>
  <c r="AD33" i="28"/>
  <c r="AE33" i="28"/>
  <c r="AF33" i="28"/>
  <c r="AG33" i="28"/>
  <c r="AH33" i="28"/>
  <c r="AI33" i="28"/>
  <c r="AJ33" i="28"/>
  <c r="AK33" i="28"/>
  <c r="AL33" i="28"/>
  <c r="AM33" i="28"/>
  <c r="AN33" i="28"/>
  <c r="AO33" i="28"/>
  <c r="E34" i="28"/>
  <c r="F34" i="28"/>
  <c r="G34" i="28"/>
  <c r="H34" i="28"/>
  <c r="I34" i="28"/>
  <c r="J34" i="28"/>
  <c r="K34" i="28"/>
  <c r="L34" i="28"/>
  <c r="M34" i="28"/>
  <c r="N34" i="28"/>
  <c r="O34" i="28"/>
  <c r="P34" i="28"/>
  <c r="Q34" i="28"/>
  <c r="R34" i="28"/>
  <c r="S34" i="28"/>
  <c r="T34" i="28"/>
  <c r="U34" i="28"/>
  <c r="V34" i="28"/>
  <c r="W34" i="28"/>
  <c r="W25" i="28" s="1"/>
  <c r="X34" i="28"/>
  <c r="Y34" i="28"/>
  <c r="Z34" i="28"/>
  <c r="AA34" i="28"/>
  <c r="AB34" i="28"/>
  <c r="AC34" i="28"/>
  <c r="AD34" i="28"/>
  <c r="AE34" i="28"/>
  <c r="AF34" i="28"/>
  <c r="AG34" i="28"/>
  <c r="AH34" i="28"/>
  <c r="AI34" i="28"/>
  <c r="AJ34" i="28"/>
  <c r="AK34" i="28"/>
  <c r="AL34" i="28"/>
  <c r="AM34" i="28"/>
  <c r="AN34" i="28"/>
  <c r="AO34" i="28"/>
  <c r="D34" i="28"/>
  <c r="D33" i="28"/>
  <c r="O329" i="28"/>
  <c r="O328" i="28"/>
  <c r="O327" i="28"/>
  <c r="O326" i="28"/>
  <c r="O325" i="28"/>
  <c r="O324" i="28"/>
  <c r="O323" i="28"/>
  <c r="O322" i="28"/>
  <c r="O321" i="28"/>
  <c r="O320" i="28"/>
  <c r="O319" i="28"/>
  <c r="O318" i="28"/>
  <c r="O317" i="28"/>
  <c r="O316" i="28"/>
  <c r="O315" i="28"/>
  <c r="O314" i="28"/>
  <c r="O313" i="28"/>
  <c r="O312" i="28"/>
  <c r="O311" i="28"/>
  <c r="O310" i="28"/>
  <c r="O309" i="28"/>
  <c r="O308" i="28"/>
  <c r="O307" i="28"/>
  <c r="O306" i="28"/>
  <c r="O305" i="28"/>
  <c r="O304" i="28"/>
  <c r="O303" i="28"/>
  <c r="O302" i="28"/>
  <c r="O301" i="28"/>
  <c r="O300" i="28"/>
  <c r="O299" i="28"/>
  <c r="O298" i="28"/>
  <c r="O297" i="28"/>
  <c r="O296" i="28"/>
  <c r="O295" i="28"/>
  <c r="O294" i="28"/>
  <c r="O293" i="28"/>
  <c r="O292" i="28"/>
  <c r="O291" i="28"/>
  <c r="O290" i="28"/>
  <c r="O289" i="28"/>
  <c r="O288" i="28"/>
  <c r="O287" i="28"/>
  <c r="O286" i="28"/>
  <c r="O285" i="28"/>
  <c r="O284" i="28"/>
  <c r="O283" i="28"/>
  <c r="O282" i="28"/>
  <c r="O281" i="28"/>
  <c r="O280" i="28"/>
  <c r="O279" i="28"/>
  <c r="O278" i="28"/>
  <c r="O277" i="28"/>
  <c r="O276" i="28"/>
  <c r="O275" i="28"/>
  <c r="O274" i="28"/>
  <c r="O273" i="28"/>
  <c r="O272" i="28"/>
  <c r="O271" i="28"/>
  <c r="O270" i="28"/>
  <c r="O269" i="28"/>
  <c r="O268" i="28"/>
  <c r="O267" i="28"/>
  <c r="O266" i="28"/>
  <c r="O265" i="28"/>
  <c r="O264" i="28"/>
  <c r="O263" i="28"/>
  <c r="O262" i="28"/>
  <c r="O261" i="28"/>
  <c r="O260" i="28"/>
  <c r="O259" i="28"/>
  <c r="O258" i="28"/>
  <c r="O257" i="28"/>
  <c r="O256" i="28"/>
  <c r="O255" i="28"/>
  <c r="O254" i="28"/>
  <c r="O253" i="28"/>
  <c r="O252" i="28"/>
  <c r="O251" i="28"/>
  <c r="O250" i="28"/>
  <c r="O249" i="28"/>
  <c r="O248" i="28"/>
  <c r="O247" i="28"/>
  <c r="O246" i="28"/>
  <c r="O245" i="28"/>
  <c r="O244" i="28"/>
  <c r="O243" i="28"/>
  <c r="O242" i="28"/>
  <c r="O241" i="28"/>
  <c r="O240" i="28"/>
  <c r="O239" i="28"/>
  <c r="O238" i="28"/>
  <c r="O237" i="28"/>
  <c r="O236" i="28"/>
  <c r="O235" i="28"/>
  <c r="O234" i="28"/>
  <c r="O233" i="28"/>
  <c r="O232" i="28"/>
  <c r="O231" i="28"/>
  <c r="O230" i="28"/>
  <c r="O229" i="28"/>
  <c r="O228" i="28"/>
  <c r="O227" i="28"/>
  <c r="O226" i="28"/>
  <c r="O225" i="28"/>
  <c r="O224" i="28"/>
  <c r="O223" i="28"/>
  <c r="O222" i="28"/>
  <c r="O221" i="28"/>
  <c r="O220" i="28"/>
  <c r="O219" i="28"/>
  <c r="O218" i="28"/>
  <c r="O217" i="28"/>
  <c r="O216" i="28"/>
  <c r="O215" i="28"/>
  <c r="O214" i="28"/>
  <c r="O213" i="28"/>
  <c r="O212" i="28"/>
  <c r="O211" i="28"/>
  <c r="O210" i="28"/>
  <c r="O209" i="28"/>
  <c r="O208" i="28"/>
  <c r="O207" i="28"/>
  <c r="O206" i="28"/>
  <c r="O205" i="28"/>
  <c r="O204" i="28"/>
  <c r="O203" i="28"/>
  <c r="O202" i="28"/>
  <c r="O201" i="28"/>
  <c r="O200" i="28"/>
  <c r="O199" i="28"/>
  <c r="O198" i="28"/>
  <c r="O197" i="28"/>
  <c r="O196" i="28"/>
  <c r="O195" i="28"/>
  <c r="O194" i="28"/>
  <c r="O193" i="28"/>
  <c r="O192" i="28"/>
  <c r="O191" i="28"/>
  <c r="O190" i="28"/>
  <c r="O189" i="28"/>
  <c r="O188" i="28"/>
  <c r="O187" i="28"/>
  <c r="O186" i="28"/>
  <c r="O185" i="28"/>
  <c r="O184" i="28"/>
  <c r="O183" i="28"/>
  <c r="O182" i="28"/>
  <c r="O181" i="28"/>
  <c r="O180" i="28"/>
  <c r="O179" i="28"/>
  <c r="O178" i="28"/>
  <c r="O177" i="28"/>
  <c r="O176" i="28"/>
  <c r="O175" i="28"/>
  <c r="O174" i="28"/>
  <c r="O173" i="28"/>
  <c r="O172" i="28"/>
  <c r="O171" i="28"/>
  <c r="O170" i="28"/>
  <c r="O169" i="28"/>
  <c r="O168" i="28"/>
  <c r="O167" i="28"/>
  <c r="O166" i="28"/>
  <c r="O165" i="28"/>
  <c r="O164" i="28"/>
  <c r="O163" i="28"/>
  <c r="O162" i="28"/>
  <c r="O161" i="28"/>
  <c r="O160" i="28"/>
  <c r="O159" i="28"/>
  <c r="O158" i="28"/>
  <c r="O157" i="28"/>
  <c r="O156" i="28"/>
  <c r="O155" i="28"/>
  <c r="O154" i="28"/>
  <c r="O153" i="28"/>
  <c r="O152" i="28"/>
  <c r="O151" i="28"/>
  <c r="O150" i="28"/>
  <c r="E149" i="28"/>
  <c r="D135" i="28"/>
  <c r="D136" i="28" s="1"/>
  <c r="D137" i="28" s="1"/>
  <c r="D138" i="28" s="1"/>
  <c r="D139" i="28" s="1"/>
  <c r="D140" i="28" s="1"/>
  <c r="D141" i="28" s="1"/>
  <c r="D142" i="28" s="1"/>
  <c r="D108" i="28"/>
  <c r="D109" i="28" s="1"/>
  <c r="C111" i="28" s="1"/>
  <c r="C72" i="28"/>
  <c r="C74" i="28" s="1"/>
  <c r="C71" i="28"/>
  <c r="C66" i="28"/>
  <c r="D65" i="28"/>
  <c r="C46" i="28"/>
  <c r="C47" i="28" s="1"/>
  <c r="C49" i="28" s="1"/>
  <c r="C45" i="28"/>
  <c r="B18" i="28"/>
  <c r="B55" i="28" s="1"/>
  <c r="B17" i="28"/>
  <c r="B54" i="28" s="1"/>
  <c r="Z36" i="28" l="1"/>
  <c r="P35" i="28"/>
  <c r="G25" i="28"/>
  <c r="AH24" i="28"/>
  <c r="E24" i="28"/>
  <c r="AN25" i="28"/>
  <c r="AJ25" i="28"/>
  <c r="AF25" i="28"/>
  <c r="AB25" i="28"/>
  <c r="T25" i="28"/>
  <c r="P25" i="28"/>
  <c r="L25" i="28"/>
  <c r="AF24" i="28"/>
  <c r="AB24" i="28"/>
  <c r="X24" i="28"/>
  <c r="T24" i="28"/>
  <c r="P24" i="28"/>
  <c r="L24" i="28"/>
  <c r="H24" i="28"/>
  <c r="AD36" i="28"/>
  <c r="N36" i="28"/>
  <c r="O25" i="28"/>
  <c r="AF35" i="28"/>
  <c r="AM25" i="28"/>
  <c r="AI25" i="28"/>
  <c r="AH36" i="28"/>
  <c r="S25" i="28"/>
  <c r="R36" i="28"/>
  <c r="AB35" i="28"/>
  <c r="X35" i="28"/>
  <c r="U24" i="28"/>
  <c r="AE25" i="28"/>
  <c r="I24" i="28"/>
  <c r="Y24" i="28"/>
  <c r="H25" i="28"/>
  <c r="X25" i="28"/>
  <c r="T35" i="28"/>
  <c r="M24" i="28"/>
  <c r="AC24" i="28"/>
  <c r="K25" i="28"/>
  <c r="AA25" i="28"/>
  <c r="AL25" i="28"/>
  <c r="AH25" i="28"/>
  <c r="AD25" i="28"/>
  <c r="Z25" i="28"/>
  <c r="V25" i="28"/>
  <c r="R25" i="28"/>
  <c r="N25" i="28"/>
  <c r="J25" i="28"/>
  <c r="M36" i="28"/>
  <c r="AE24" i="28"/>
  <c r="AA24" i="28"/>
  <c r="AE35" i="28"/>
  <c r="AA35" i="28"/>
  <c r="W35" i="28"/>
  <c r="S35" i="28"/>
  <c r="O35" i="28"/>
  <c r="Q24" i="28"/>
  <c r="AG24" i="28"/>
  <c r="V36" i="28"/>
  <c r="AG25" i="28"/>
  <c r="AC25" i="28"/>
  <c r="AG36" i="28"/>
  <c r="AC36" i="28"/>
  <c r="Y36" i="28"/>
  <c r="U36" i="28"/>
  <c r="Q36" i="28"/>
  <c r="AH35" i="28"/>
  <c r="AD35" i="28"/>
  <c r="AD37" i="28" s="1"/>
  <c r="Z35" i="28"/>
  <c r="V35" i="28"/>
  <c r="R35" i="28"/>
  <c r="R37" i="28" s="1"/>
  <c r="N35" i="28"/>
  <c r="N37" i="28" s="1"/>
  <c r="AO25" i="28"/>
  <c r="AK25" i="28"/>
  <c r="F24" i="28"/>
  <c r="J24" i="28"/>
  <c r="N24" i="28"/>
  <c r="R24" i="28"/>
  <c r="V24" i="28"/>
  <c r="Z24" i="28"/>
  <c r="AD24" i="28"/>
  <c r="M35" i="28"/>
  <c r="M37" i="28" s="1"/>
  <c r="Q35" i="28"/>
  <c r="U35" i="28"/>
  <c r="Y35" i="28"/>
  <c r="AC35" i="28"/>
  <c r="AG35" i="28"/>
  <c r="O36" i="28"/>
  <c r="O37" i="28" s="1"/>
  <c r="S36" i="28"/>
  <c r="W36" i="28"/>
  <c r="W37" i="28" s="1"/>
  <c r="AA36" i="28"/>
  <c r="AE36" i="28"/>
  <c r="AE37" i="28" s="1"/>
  <c r="G24" i="28"/>
  <c r="K24" i="28"/>
  <c r="S24" i="28"/>
  <c r="W24" i="28"/>
  <c r="E25" i="28"/>
  <c r="I25" i="28"/>
  <c r="M25" i="28"/>
  <c r="Q25" i="28"/>
  <c r="U25" i="28"/>
  <c r="Y25" i="28"/>
  <c r="P36" i="28"/>
  <c r="P37" i="28" s="1"/>
  <c r="T36" i="28"/>
  <c r="T37" i="28" s="1"/>
  <c r="X36" i="28"/>
  <c r="X37" i="28" s="1"/>
  <c r="AB36" i="28"/>
  <c r="AF36" i="28"/>
  <c r="F25" i="28"/>
  <c r="C48" i="28"/>
  <c r="C73" i="28"/>
  <c r="C75" i="28" s="1"/>
  <c r="C96" i="28" s="1"/>
  <c r="C51" i="28"/>
  <c r="C50" i="28" s="1"/>
  <c r="C124" i="28"/>
  <c r="J148" i="28"/>
  <c r="F149" i="28"/>
  <c r="G149" i="28"/>
  <c r="J149" i="28"/>
  <c r="E150" i="28"/>
  <c r="T27" i="28" l="1"/>
  <c r="AH27" i="28"/>
  <c r="R27" i="28"/>
  <c r="T26" i="28"/>
  <c r="AC37" i="28"/>
  <c r="W26" i="28"/>
  <c r="AJ27" i="28"/>
  <c r="AF37" i="28"/>
  <c r="Z37" i="28"/>
  <c r="P27" i="28"/>
  <c r="O27" i="28"/>
  <c r="Y27" i="28"/>
  <c r="AF26" i="28"/>
  <c r="AF28" i="28" s="1"/>
  <c r="U37" i="28"/>
  <c r="AG26" i="28"/>
  <c r="AB37" i="28"/>
  <c r="AH37" i="28"/>
  <c r="AF27" i="28"/>
  <c r="Y37" i="28"/>
  <c r="AI27" i="28"/>
  <c r="AA37" i="28"/>
  <c r="AB27" i="28"/>
  <c r="AG27" i="28"/>
  <c r="AG37" i="28"/>
  <c r="Q37" i="28"/>
  <c r="Z27" i="28"/>
  <c r="Q26" i="28"/>
  <c r="AE27" i="28"/>
  <c r="AE26" i="28"/>
  <c r="AE28" i="28" s="1"/>
  <c r="V27" i="28"/>
  <c r="AO27" i="28"/>
  <c r="V37" i="28"/>
  <c r="AA26" i="28"/>
  <c r="O26" i="28"/>
  <c r="AA27" i="28"/>
  <c r="N27" i="28"/>
  <c r="S37" i="28"/>
  <c r="AH26" i="28"/>
  <c r="V26" i="28"/>
  <c r="AK27" i="28"/>
  <c r="AM27" i="28"/>
  <c r="AN27" i="28"/>
  <c r="AL27" i="28"/>
  <c r="U26" i="28"/>
  <c r="W27" i="28"/>
  <c r="AD27" i="28"/>
  <c r="Z26" i="28"/>
  <c r="R26" i="28"/>
  <c r="P26" i="28"/>
  <c r="AC27" i="28"/>
  <c r="Y26" i="28"/>
  <c r="X27" i="28"/>
  <c r="Q27" i="28"/>
  <c r="S26" i="28"/>
  <c r="AB26" i="28"/>
  <c r="AB28" i="28" s="1"/>
  <c r="U27" i="28"/>
  <c r="AC26" i="28"/>
  <c r="AC28" i="28" s="1"/>
  <c r="S27" i="28"/>
  <c r="AD26" i="28"/>
  <c r="N26" i="28"/>
  <c r="X26" i="28"/>
  <c r="E96" i="28"/>
  <c r="F150" i="28"/>
  <c r="E151" i="28"/>
  <c r="G150" i="28"/>
  <c r="Q149" i="28"/>
  <c r="AH28" i="28"/>
  <c r="Z28" i="28"/>
  <c r="C43" i="28"/>
  <c r="D96" i="28" s="1"/>
  <c r="J149" i="23"/>
  <c r="Q149" i="23" s="1"/>
  <c r="F149" i="23"/>
  <c r="G149" i="23"/>
  <c r="E149" i="23"/>
  <c r="Y28" i="28" l="1"/>
  <c r="Y38" i="28"/>
  <c r="AG28" i="28"/>
  <c r="AD28" i="28"/>
  <c r="AA28" i="28"/>
  <c r="E10" i="29"/>
  <c r="X28" i="28"/>
  <c r="X29" i="28" s="1"/>
  <c r="H150" i="28"/>
  <c r="AM24" i="28"/>
  <c r="AO24" i="28"/>
  <c r="AK24" i="28"/>
  <c r="F151" i="28"/>
  <c r="E152" i="28"/>
  <c r="G151" i="28"/>
  <c r="F152" i="28" l="1"/>
  <c r="E153" i="28"/>
  <c r="G152" i="28"/>
  <c r="AI24" i="28"/>
  <c r="AJ24" i="28"/>
  <c r="AL24" i="28"/>
  <c r="AN24" i="28"/>
  <c r="H151" i="28"/>
  <c r="M35" i="23"/>
  <c r="N35" i="23"/>
  <c r="AO26" i="28" l="1"/>
  <c r="AO28" i="28" s="1"/>
  <c r="AK26" i="28"/>
  <c r="AK28" i="28" s="1"/>
  <c r="AN26" i="28"/>
  <c r="AN28" i="28" s="1"/>
  <c r="AL26" i="28"/>
  <c r="AL28" i="28" s="1"/>
  <c r="AI26" i="28"/>
  <c r="AI28" i="28" s="1"/>
  <c r="AJ26" i="28"/>
  <c r="AJ28" i="28" s="1"/>
  <c r="AM26" i="28"/>
  <c r="AM28" i="28" s="1"/>
  <c r="F153" i="28"/>
  <c r="E154" i="28"/>
  <c r="G153" i="28"/>
  <c r="H152" i="28"/>
  <c r="C45" i="23"/>
  <c r="L24" i="23"/>
  <c r="F154" i="28" l="1"/>
  <c r="E155" i="28"/>
  <c r="G154" i="28"/>
  <c r="H153" i="28"/>
  <c r="AF36" i="23"/>
  <c r="AG36" i="23"/>
  <c r="AH36" i="23"/>
  <c r="F155" i="28" l="1"/>
  <c r="E156" i="28"/>
  <c r="G155" i="28"/>
  <c r="H154" i="28"/>
  <c r="F156" i="28" l="1"/>
  <c r="E157" i="28"/>
  <c r="G156" i="28"/>
  <c r="H155" i="28"/>
  <c r="O149" i="23"/>
  <c r="A10" i="29" s="1"/>
  <c r="E24" i="23"/>
  <c r="D108" i="23"/>
  <c r="C72" i="23"/>
  <c r="C71" i="23"/>
  <c r="C66" i="23"/>
  <c r="C46" i="23" s="1"/>
  <c r="C47" i="23" s="1"/>
  <c r="Q25" i="23"/>
  <c r="M24" i="23"/>
  <c r="E25" i="23"/>
  <c r="M36" i="23"/>
  <c r="AC35" i="23"/>
  <c r="AD35" i="23"/>
  <c r="AE35" i="23"/>
  <c r="AF35" i="23"/>
  <c r="AF37" i="23" s="1"/>
  <c r="AG35" i="23"/>
  <c r="AG37" i="23" s="1"/>
  <c r="AH35" i="23"/>
  <c r="AH37" i="23" s="1"/>
  <c r="AC36" i="23"/>
  <c r="AD36" i="23"/>
  <c r="AE36" i="23"/>
  <c r="O35" i="23"/>
  <c r="P35" i="23"/>
  <c r="S35" i="23"/>
  <c r="N24" i="23"/>
  <c r="T35" i="23"/>
  <c r="N36" i="23"/>
  <c r="Q36" i="23"/>
  <c r="R36" i="23"/>
  <c r="U36" i="23"/>
  <c r="R35" i="23"/>
  <c r="W35" i="23"/>
  <c r="X35" i="23"/>
  <c r="Y35" i="23"/>
  <c r="Z35" i="23"/>
  <c r="AA35" i="23"/>
  <c r="AB35" i="23"/>
  <c r="P36" i="23"/>
  <c r="T36" i="23"/>
  <c r="V36" i="23"/>
  <c r="W36" i="23"/>
  <c r="X36" i="23"/>
  <c r="Y36" i="23"/>
  <c r="Z36" i="23"/>
  <c r="AA36" i="23"/>
  <c r="AB36" i="23"/>
  <c r="C111" i="23" l="1"/>
  <c r="C74" i="23"/>
  <c r="AC37" i="23"/>
  <c r="Z37" i="23"/>
  <c r="D109" i="23"/>
  <c r="Y37" i="23"/>
  <c r="AB37" i="23"/>
  <c r="X37" i="23"/>
  <c r="T37" i="23"/>
  <c r="AE37" i="23"/>
  <c r="AA37" i="23"/>
  <c r="W37" i="23"/>
  <c r="AD37" i="23"/>
  <c r="F157" i="28"/>
  <c r="E158" i="28"/>
  <c r="G157" i="28"/>
  <c r="H156" i="28"/>
  <c r="S36" i="23"/>
  <c r="S37" i="23" s="1"/>
  <c r="O36" i="23"/>
  <c r="V35" i="23"/>
  <c r="V37" i="23" s="1"/>
  <c r="Q35" i="23"/>
  <c r="U35" i="23"/>
  <c r="U37" i="23" s="1"/>
  <c r="Y38" i="23" l="1"/>
  <c r="F158" i="28"/>
  <c r="E159" i="28"/>
  <c r="G158" i="28"/>
  <c r="H157" i="28"/>
  <c r="O150" i="23"/>
  <c r="A11" i="29" s="1"/>
  <c r="O151" i="23"/>
  <c r="A12" i="29" s="1"/>
  <c r="O152" i="23"/>
  <c r="A13" i="29" s="1"/>
  <c r="O153" i="23"/>
  <c r="A14" i="29" s="1"/>
  <c r="O154" i="23"/>
  <c r="A15" i="29" s="1"/>
  <c r="O155" i="23"/>
  <c r="A16" i="29" s="1"/>
  <c r="O156" i="23"/>
  <c r="A17" i="29" s="1"/>
  <c r="O157" i="23"/>
  <c r="A18" i="29" s="1"/>
  <c r="O158" i="23"/>
  <c r="A19" i="29" s="1"/>
  <c r="O159" i="23"/>
  <c r="A20" i="29" s="1"/>
  <c r="O160" i="23"/>
  <c r="A21" i="29" s="1"/>
  <c r="O161" i="23"/>
  <c r="A22" i="29" s="1"/>
  <c r="O162" i="23"/>
  <c r="A23" i="29" s="1"/>
  <c r="O163" i="23"/>
  <c r="A24" i="29" s="1"/>
  <c r="O164" i="23"/>
  <c r="A25" i="29" s="1"/>
  <c r="O165" i="23"/>
  <c r="A26" i="29" s="1"/>
  <c r="O166" i="23"/>
  <c r="A27" i="29" s="1"/>
  <c r="O167" i="23"/>
  <c r="A28" i="29" s="1"/>
  <c r="O168" i="23"/>
  <c r="A29" i="29" s="1"/>
  <c r="O169" i="23"/>
  <c r="A30" i="29" s="1"/>
  <c r="O170" i="23"/>
  <c r="A31" i="29" s="1"/>
  <c r="O171" i="23"/>
  <c r="A32" i="29" s="1"/>
  <c r="O172" i="23"/>
  <c r="A33" i="29" s="1"/>
  <c r="O173" i="23"/>
  <c r="A34" i="29" s="1"/>
  <c r="O174" i="23"/>
  <c r="A35" i="29" s="1"/>
  <c r="O175" i="23"/>
  <c r="A36" i="29" s="1"/>
  <c r="O176" i="23"/>
  <c r="A37" i="29" s="1"/>
  <c r="O177" i="23"/>
  <c r="A38" i="29" s="1"/>
  <c r="O178" i="23"/>
  <c r="A39" i="29" s="1"/>
  <c r="O179" i="23"/>
  <c r="A40" i="29" s="1"/>
  <c r="O180" i="23"/>
  <c r="A41" i="29" s="1"/>
  <c r="O181" i="23"/>
  <c r="A42" i="29" s="1"/>
  <c r="O182" i="23"/>
  <c r="A43" i="29" s="1"/>
  <c r="O183" i="23"/>
  <c r="A44" i="29" s="1"/>
  <c r="O184" i="23"/>
  <c r="A45" i="29" s="1"/>
  <c r="O185" i="23"/>
  <c r="A46" i="29" s="1"/>
  <c r="O186" i="23"/>
  <c r="A47" i="29" s="1"/>
  <c r="O187" i="23"/>
  <c r="A48" i="29" s="1"/>
  <c r="O188" i="23"/>
  <c r="A49" i="29" s="1"/>
  <c r="O189" i="23"/>
  <c r="A50" i="29" s="1"/>
  <c r="O190" i="23"/>
  <c r="A51" i="29" s="1"/>
  <c r="O191" i="23"/>
  <c r="A52" i="29" s="1"/>
  <c r="O192" i="23"/>
  <c r="A53" i="29" s="1"/>
  <c r="O193" i="23"/>
  <c r="A54" i="29" s="1"/>
  <c r="O194" i="23"/>
  <c r="A55" i="29" s="1"/>
  <c r="O195" i="23"/>
  <c r="A56" i="29" s="1"/>
  <c r="O196" i="23"/>
  <c r="A57" i="29" s="1"/>
  <c r="O197" i="23"/>
  <c r="A58" i="29" s="1"/>
  <c r="O198" i="23"/>
  <c r="A59" i="29" s="1"/>
  <c r="O199" i="23"/>
  <c r="A60" i="29" s="1"/>
  <c r="O200" i="23"/>
  <c r="A61" i="29" s="1"/>
  <c r="O201" i="23"/>
  <c r="A62" i="29" s="1"/>
  <c r="O202" i="23"/>
  <c r="A63" i="29" s="1"/>
  <c r="O203" i="23"/>
  <c r="A64" i="29" s="1"/>
  <c r="O204" i="23"/>
  <c r="A65" i="29" s="1"/>
  <c r="O205" i="23"/>
  <c r="A66" i="29" s="1"/>
  <c r="O206" i="23"/>
  <c r="A67" i="29" s="1"/>
  <c r="O207" i="23"/>
  <c r="A68" i="29" s="1"/>
  <c r="O208" i="23"/>
  <c r="A69" i="29" s="1"/>
  <c r="O209" i="23"/>
  <c r="A70" i="29" s="1"/>
  <c r="O210" i="23"/>
  <c r="A71" i="29" s="1"/>
  <c r="O211" i="23"/>
  <c r="A72" i="29" s="1"/>
  <c r="O212" i="23"/>
  <c r="A73" i="29" s="1"/>
  <c r="O213" i="23"/>
  <c r="A74" i="29" s="1"/>
  <c r="O214" i="23"/>
  <c r="A75" i="29" s="1"/>
  <c r="O215" i="23"/>
  <c r="A76" i="29" s="1"/>
  <c r="O216" i="23"/>
  <c r="A77" i="29" s="1"/>
  <c r="O217" i="23"/>
  <c r="A78" i="29" s="1"/>
  <c r="O218" i="23"/>
  <c r="A79" i="29" s="1"/>
  <c r="O219" i="23"/>
  <c r="A80" i="29" s="1"/>
  <c r="O220" i="23"/>
  <c r="A81" i="29" s="1"/>
  <c r="O221" i="23"/>
  <c r="A82" i="29" s="1"/>
  <c r="O222" i="23"/>
  <c r="A83" i="29" s="1"/>
  <c r="O223" i="23"/>
  <c r="A84" i="29" s="1"/>
  <c r="O224" i="23"/>
  <c r="A85" i="29" s="1"/>
  <c r="O225" i="23"/>
  <c r="A86" i="29" s="1"/>
  <c r="O226" i="23"/>
  <c r="A87" i="29" s="1"/>
  <c r="O227" i="23"/>
  <c r="A88" i="29" s="1"/>
  <c r="O228" i="23"/>
  <c r="A89" i="29" s="1"/>
  <c r="O229" i="23"/>
  <c r="A90" i="29" s="1"/>
  <c r="O230" i="23"/>
  <c r="A91" i="29" s="1"/>
  <c r="O231" i="23"/>
  <c r="A92" i="29" s="1"/>
  <c r="O232" i="23"/>
  <c r="A93" i="29" s="1"/>
  <c r="O233" i="23"/>
  <c r="A94" i="29" s="1"/>
  <c r="O234" i="23"/>
  <c r="A95" i="29" s="1"/>
  <c r="O235" i="23"/>
  <c r="A96" i="29" s="1"/>
  <c r="O236" i="23"/>
  <c r="A97" i="29" s="1"/>
  <c r="O237" i="23"/>
  <c r="A98" i="29" s="1"/>
  <c r="O238" i="23"/>
  <c r="A99" i="29" s="1"/>
  <c r="O239" i="23"/>
  <c r="A100" i="29" s="1"/>
  <c r="O240" i="23"/>
  <c r="A101" i="29" s="1"/>
  <c r="O241" i="23"/>
  <c r="A102" i="29" s="1"/>
  <c r="O242" i="23"/>
  <c r="A103" i="29" s="1"/>
  <c r="O243" i="23"/>
  <c r="A104" i="29" s="1"/>
  <c r="O244" i="23"/>
  <c r="A105" i="29" s="1"/>
  <c r="O245" i="23"/>
  <c r="A106" i="29" s="1"/>
  <c r="O246" i="23"/>
  <c r="A107" i="29" s="1"/>
  <c r="O247" i="23"/>
  <c r="A108" i="29" s="1"/>
  <c r="O248" i="23"/>
  <c r="A109" i="29" s="1"/>
  <c r="O249" i="23"/>
  <c r="A110" i="29" s="1"/>
  <c r="O250" i="23"/>
  <c r="A111" i="29" s="1"/>
  <c r="O251" i="23"/>
  <c r="A112" i="29" s="1"/>
  <c r="O252" i="23"/>
  <c r="A113" i="29" s="1"/>
  <c r="O253" i="23"/>
  <c r="A114" i="29" s="1"/>
  <c r="O254" i="23"/>
  <c r="A115" i="29" s="1"/>
  <c r="O255" i="23"/>
  <c r="A116" i="29" s="1"/>
  <c r="O256" i="23"/>
  <c r="A117" i="29" s="1"/>
  <c r="O257" i="23"/>
  <c r="A118" i="29" s="1"/>
  <c r="O258" i="23"/>
  <c r="A119" i="29" s="1"/>
  <c r="O259" i="23"/>
  <c r="A120" i="29" s="1"/>
  <c r="O260" i="23"/>
  <c r="A121" i="29" s="1"/>
  <c r="O261" i="23"/>
  <c r="A122" i="29" s="1"/>
  <c r="O262" i="23"/>
  <c r="A123" i="29" s="1"/>
  <c r="O263" i="23"/>
  <c r="A124" i="29" s="1"/>
  <c r="O264" i="23"/>
  <c r="A125" i="29" s="1"/>
  <c r="O265" i="23"/>
  <c r="A126" i="29" s="1"/>
  <c r="O266" i="23"/>
  <c r="A127" i="29" s="1"/>
  <c r="O267" i="23"/>
  <c r="A128" i="29" s="1"/>
  <c r="O268" i="23"/>
  <c r="A129" i="29" s="1"/>
  <c r="O269" i="23"/>
  <c r="A130" i="29" s="1"/>
  <c r="O270" i="23"/>
  <c r="A131" i="29" s="1"/>
  <c r="O271" i="23"/>
  <c r="A132" i="29" s="1"/>
  <c r="O272" i="23"/>
  <c r="A133" i="29" s="1"/>
  <c r="O273" i="23"/>
  <c r="A134" i="29" s="1"/>
  <c r="O274" i="23"/>
  <c r="A135" i="29" s="1"/>
  <c r="O275" i="23"/>
  <c r="A136" i="29" s="1"/>
  <c r="O276" i="23"/>
  <c r="A137" i="29" s="1"/>
  <c r="O277" i="23"/>
  <c r="A138" i="29" s="1"/>
  <c r="O278" i="23"/>
  <c r="A139" i="29" s="1"/>
  <c r="O279" i="23"/>
  <c r="A140" i="29" s="1"/>
  <c r="O280" i="23"/>
  <c r="A141" i="29" s="1"/>
  <c r="O281" i="23"/>
  <c r="A142" i="29" s="1"/>
  <c r="O282" i="23"/>
  <c r="A143" i="29" s="1"/>
  <c r="O283" i="23"/>
  <c r="A144" i="29" s="1"/>
  <c r="O284" i="23"/>
  <c r="A145" i="29" s="1"/>
  <c r="O285" i="23"/>
  <c r="A146" i="29" s="1"/>
  <c r="O286" i="23"/>
  <c r="A147" i="29" s="1"/>
  <c r="O287" i="23"/>
  <c r="A148" i="29" s="1"/>
  <c r="O288" i="23"/>
  <c r="A149" i="29" s="1"/>
  <c r="O289" i="23"/>
  <c r="A150" i="29" s="1"/>
  <c r="O290" i="23"/>
  <c r="A151" i="29" s="1"/>
  <c r="O291" i="23"/>
  <c r="A152" i="29" s="1"/>
  <c r="O292" i="23"/>
  <c r="A153" i="29" s="1"/>
  <c r="O293" i="23"/>
  <c r="A154" i="29" s="1"/>
  <c r="O294" i="23"/>
  <c r="A155" i="29" s="1"/>
  <c r="O295" i="23"/>
  <c r="A156" i="29" s="1"/>
  <c r="O296" i="23"/>
  <c r="A157" i="29" s="1"/>
  <c r="O297" i="23"/>
  <c r="A158" i="29" s="1"/>
  <c r="O298" i="23"/>
  <c r="A159" i="29" s="1"/>
  <c r="O299" i="23"/>
  <c r="A160" i="29" s="1"/>
  <c r="O300" i="23"/>
  <c r="A161" i="29" s="1"/>
  <c r="O301" i="23"/>
  <c r="A162" i="29" s="1"/>
  <c r="O302" i="23"/>
  <c r="A163" i="29" s="1"/>
  <c r="O303" i="23"/>
  <c r="A164" i="29" s="1"/>
  <c r="O304" i="23"/>
  <c r="A165" i="29" s="1"/>
  <c r="O305" i="23"/>
  <c r="A166" i="29" s="1"/>
  <c r="O306" i="23"/>
  <c r="A167" i="29" s="1"/>
  <c r="O307" i="23"/>
  <c r="A168" i="29" s="1"/>
  <c r="O308" i="23"/>
  <c r="A169" i="29" s="1"/>
  <c r="O309" i="23"/>
  <c r="A170" i="29" s="1"/>
  <c r="O310" i="23"/>
  <c r="A171" i="29" s="1"/>
  <c r="O311" i="23"/>
  <c r="A172" i="29" s="1"/>
  <c r="O312" i="23"/>
  <c r="A173" i="29" s="1"/>
  <c r="O313" i="23"/>
  <c r="A174" i="29" s="1"/>
  <c r="O314" i="23"/>
  <c r="A175" i="29" s="1"/>
  <c r="O315" i="23"/>
  <c r="A176" i="29" s="1"/>
  <c r="O316" i="23"/>
  <c r="A177" i="29" s="1"/>
  <c r="O317" i="23"/>
  <c r="A178" i="29" s="1"/>
  <c r="O318" i="23"/>
  <c r="A179" i="29" s="1"/>
  <c r="O319" i="23"/>
  <c r="A180" i="29" s="1"/>
  <c r="O320" i="23"/>
  <c r="A181" i="29" s="1"/>
  <c r="O321" i="23"/>
  <c r="A182" i="29" s="1"/>
  <c r="O322" i="23"/>
  <c r="A183" i="29" s="1"/>
  <c r="O323" i="23"/>
  <c r="A184" i="29" s="1"/>
  <c r="O324" i="23"/>
  <c r="A185" i="29" s="1"/>
  <c r="O325" i="23"/>
  <c r="A186" i="29" s="1"/>
  <c r="O326" i="23"/>
  <c r="A187" i="29" s="1"/>
  <c r="O327" i="23"/>
  <c r="A188" i="29" s="1"/>
  <c r="O328" i="23"/>
  <c r="A189" i="29" s="1"/>
  <c r="O329" i="23"/>
  <c r="A190" i="29" s="1"/>
  <c r="F159" i="28" l="1"/>
  <c r="E160" i="28"/>
  <c r="G159" i="28"/>
  <c r="H158" i="28"/>
  <c r="J148" i="23"/>
  <c r="F160" i="28" l="1"/>
  <c r="E161" i="28"/>
  <c r="G160" i="28"/>
  <c r="H159" i="28"/>
  <c r="F24" i="23"/>
  <c r="G24" i="23"/>
  <c r="H24" i="23"/>
  <c r="I24" i="23"/>
  <c r="J24" i="23"/>
  <c r="K24" i="23"/>
  <c r="F25" i="23"/>
  <c r="G25" i="23"/>
  <c r="H25" i="23"/>
  <c r="I25" i="23"/>
  <c r="J25" i="23"/>
  <c r="K25" i="23"/>
  <c r="L25" i="23"/>
  <c r="M25" i="23"/>
  <c r="N25" i="23"/>
  <c r="O25" i="23"/>
  <c r="O24" i="23"/>
  <c r="P24" i="23"/>
  <c r="Q24" i="23"/>
  <c r="N27" i="23" l="1"/>
  <c r="F161" i="28"/>
  <c r="E162" i="28"/>
  <c r="G161" i="28"/>
  <c r="H160" i="28"/>
  <c r="O26" i="23"/>
  <c r="P26" i="23"/>
  <c r="O27" i="23"/>
  <c r="N26" i="23"/>
  <c r="Q26" i="23"/>
  <c r="U24" i="23"/>
  <c r="F162" i="28" l="1"/>
  <c r="E163" i="28"/>
  <c r="G162" i="28"/>
  <c r="H161" i="28"/>
  <c r="B37" i="4"/>
  <c r="B39" i="4"/>
  <c r="B40" i="4"/>
  <c r="B33" i="4"/>
  <c r="B34" i="4"/>
  <c r="B35" i="4"/>
  <c r="B36" i="4"/>
  <c r="B38" i="4"/>
  <c r="F163" i="28" l="1"/>
  <c r="E164" i="28"/>
  <c r="G163" i="28"/>
  <c r="H162" i="28"/>
  <c r="AI25" i="23"/>
  <c r="F164" i="28" l="1"/>
  <c r="E165" i="28"/>
  <c r="G164" i="28"/>
  <c r="H163" i="28"/>
  <c r="E150" i="23"/>
  <c r="R24" i="23"/>
  <c r="C10" i="29" l="1"/>
  <c r="F165" i="28"/>
  <c r="E166" i="28"/>
  <c r="G165" i="28"/>
  <c r="H164" i="28"/>
  <c r="R26" i="23"/>
  <c r="F150" i="23"/>
  <c r="H150" i="23" s="1"/>
  <c r="G150" i="23"/>
  <c r="E151" i="23"/>
  <c r="B26" i="4"/>
  <c r="B20" i="4"/>
  <c r="AH25" i="23"/>
  <c r="AL25" i="23"/>
  <c r="AM25" i="23"/>
  <c r="AN25" i="23"/>
  <c r="AO25" i="23"/>
  <c r="F166" i="28" l="1"/>
  <c r="E167" i="28"/>
  <c r="G166" i="28"/>
  <c r="H165" i="28"/>
  <c r="E152" i="23"/>
  <c r="G151" i="23"/>
  <c r="F151" i="23"/>
  <c r="H151" i="23" s="1"/>
  <c r="D135" i="23"/>
  <c r="D136" i="23" s="1"/>
  <c r="D137" i="23" s="1"/>
  <c r="D138" i="23" s="1"/>
  <c r="D139" i="23" s="1"/>
  <c r="D140" i="23" s="1"/>
  <c r="D141" i="23" s="1"/>
  <c r="D142" i="23" s="1"/>
  <c r="D65" i="23"/>
  <c r="AK25" i="23"/>
  <c r="AJ25" i="23"/>
  <c r="AG25" i="23"/>
  <c r="AF25" i="23"/>
  <c r="AE25" i="23"/>
  <c r="AD25" i="23"/>
  <c r="AC25" i="23"/>
  <c r="AB25" i="23"/>
  <c r="AA25" i="23"/>
  <c r="Z25" i="23"/>
  <c r="Y25" i="23"/>
  <c r="X25" i="23"/>
  <c r="W25" i="23"/>
  <c r="V25" i="23"/>
  <c r="U25" i="23"/>
  <c r="T25" i="23"/>
  <c r="S25" i="23"/>
  <c r="R25" i="23"/>
  <c r="P25" i="23"/>
  <c r="B18" i="23"/>
  <c r="B55" i="23" s="1"/>
  <c r="AH24" i="23"/>
  <c r="AG24" i="23"/>
  <c r="AF24" i="23"/>
  <c r="AE24" i="23"/>
  <c r="AD24" i="23"/>
  <c r="AC24" i="23"/>
  <c r="AB24" i="23"/>
  <c r="AA24" i="23"/>
  <c r="Z24" i="23"/>
  <c r="Y24" i="23"/>
  <c r="X24" i="23"/>
  <c r="W24" i="23"/>
  <c r="V24" i="23"/>
  <c r="T24" i="23"/>
  <c r="S24" i="23"/>
  <c r="B17" i="23"/>
  <c r="B54" i="23" s="1"/>
  <c r="B32" i="4"/>
  <c r="C5" i="23" l="1"/>
  <c r="F167" i="28"/>
  <c r="E168" i="28"/>
  <c r="G167" i="28"/>
  <c r="H166" i="28"/>
  <c r="S26" i="23"/>
  <c r="U26" i="23"/>
  <c r="V26" i="23"/>
  <c r="W26" i="23"/>
  <c r="T26" i="23"/>
  <c r="R27" i="23"/>
  <c r="Q27" i="23"/>
  <c r="S27" i="23"/>
  <c r="W27" i="23"/>
  <c r="U27" i="23"/>
  <c r="T27" i="23"/>
  <c r="V27" i="23"/>
  <c r="P27" i="23"/>
  <c r="E153" i="23"/>
  <c r="F152" i="23"/>
  <c r="G152" i="23"/>
  <c r="AG27" i="23"/>
  <c r="C49" i="23"/>
  <c r="C73" i="23" s="1"/>
  <c r="C75" i="23" s="1"/>
  <c r="C96" i="23" s="1"/>
  <c r="AN27" i="23"/>
  <c r="AO27" i="23"/>
  <c r="AM27" i="23"/>
  <c r="X26" i="23"/>
  <c r="AE26" i="23"/>
  <c r="AB27" i="23"/>
  <c r="AF27" i="23"/>
  <c r="AJ27" i="23"/>
  <c r="AI27" i="23"/>
  <c r="AA26" i="23"/>
  <c r="Z27" i="23"/>
  <c r="AD27" i="23"/>
  <c r="AA27" i="23"/>
  <c r="AH27" i="23"/>
  <c r="AL27" i="23"/>
  <c r="AB26" i="23"/>
  <c r="Z26" i="23"/>
  <c r="AD26" i="23"/>
  <c r="AH26" i="23"/>
  <c r="AF26" i="23"/>
  <c r="AE27" i="23"/>
  <c r="Y27" i="23"/>
  <c r="AC27" i="23"/>
  <c r="AK27" i="23"/>
  <c r="Y26" i="23"/>
  <c r="AC26" i="23"/>
  <c r="AG26" i="23"/>
  <c r="AG28" i="23" s="1"/>
  <c r="X27" i="23"/>
  <c r="B31" i="4"/>
  <c r="B30" i="4"/>
  <c r="B29" i="4"/>
  <c r="B28" i="4"/>
  <c r="B27" i="4"/>
  <c r="B25" i="4"/>
  <c r="B3" i="4"/>
  <c r="B24" i="4"/>
  <c r="B23" i="4"/>
  <c r="B22" i="4"/>
  <c r="B21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C87" i="28" l="1"/>
  <c r="C87" i="23"/>
  <c r="F168" i="28"/>
  <c r="E169" i="28"/>
  <c r="G168" i="28"/>
  <c r="H167" i="28"/>
  <c r="C48" i="23"/>
  <c r="C51" i="23"/>
  <c r="H152" i="23"/>
  <c r="E154" i="23"/>
  <c r="F153" i="23"/>
  <c r="G153" i="23"/>
  <c r="AC28" i="23"/>
  <c r="AD28" i="23"/>
  <c r="AE28" i="23"/>
  <c r="X28" i="23"/>
  <c r="AA28" i="23"/>
  <c r="AF28" i="23"/>
  <c r="AB28" i="23"/>
  <c r="Y28" i="23"/>
  <c r="Z28" i="23"/>
  <c r="C124" i="23"/>
  <c r="AH28" i="23"/>
  <c r="F169" i="28" l="1"/>
  <c r="E170" i="28"/>
  <c r="G169" i="28"/>
  <c r="H168" i="28"/>
  <c r="C43" i="23"/>
  <c r="C50" i="23"/>
  <c r="H153" i="23"/>
  <c r="E155" i="23"/>
  <c r="F154" i="23"/>
  <c r="G154" i="23"/>
  <c r="X29" i="23"/>
  <c r="F170" i="28" l="1"/>
  <c r="E171" i="28"/>
  <c r="G170" i="28"/>
  <c r="H169" i="28"/>
  <c r="G155" i="23"/>
  <c r="F155" i="23"/>
  <c r="E156" i="23"/>
  <c r="H154" i="23"/>
  <c r="F171" i="28" l="1"/>
  <c r="E172" i="28"/>
  <c r="G171" i="28"/>
  <c r="H170" i="28"/>
  <c r="F156" i="23"/>
  <c r="G156" i="23"/>
  <c r="E157" i="23"/>
  <c r="H155" i="23"/>
  <c r="F172" i="28" l="1"/>
  <c r="E173" i="28"/>
  <c r="G172" i="28"/>
  <c r="H171" i="28"/>
  <c r="H156" i="23"/>
  <c r="F157" i="23"/>
  <c r="G157" i="23"/>
  <c r="E158" i="23"/>
  <c r="F173" i="28" l="1"/>
  <c r="E174" i="28"/>
  <c r="G173" i="28"/>
  <c r="H172" i="28"/>
  <c r="AN24" i="23"/>
  <c r="AM24" i="23"/>
  <c r="AK24" i="23"/>
  <c r="AI24" i="23"/>
  <c r="AJ24" i="23"/>
  <c r="AO24" i="23"/>
  <c r="AL24" i="23"/>
  <c r="H157" i="23"/>
  <c r="E159" i="23"/>
  <c r="G158" i="23"/>
  <c r="F158" i="23"/>
  <c r="F174" i="28" l="1"/>
  <c r="E175" i="28"/>
  <c r="G174" i="28"/>
  <c r="H173" i="28"/>
  <c r="AI26" i="23"/>
  <c r="AO26" i="23"/>
  <c r="AO28" i="23" s="1"/>
  <c r="AN26" i="23"/>
  <c r="AN28" i="23" s="1"/>
  <c r="AM26" i="23"/>
  <c r="AM28" i="23" s="1"/>
  <c r="AL26" i="23"/>
  <c r="AL28" i="23" s="1"/>
  <c r="AK26" i="23"/>
  <c r="AK28" i="23" s="1"/>
  <c r="AJ26" i="23"/>
  <c r="AJ28" i="23" s="1"/>
  <c r="H158" i="23"/>
  <c r="E160" i="23"/>
  <c r="G159" i="23"/>
  <c r="F159" i="23"/>
  <c r="F175" i="28" l="1"/>
  <c r="E176" i="28"/>
  <c r="G175" i="28"/>
  <c r="H174" i="28"/>
  <c r="AI28" i="23"/>
  <c r="E161" i="23"/>
  <c r="G160" i="23"/>
  <c r="F160" i="23"/>
  <c r="H159" i="23"/>
  <c r="F176" i="28" l="1"/>
  <c r="E177" i="28"/>
  <c r="G176" i="28"/>
  <c r="H175" i="28"/>
  <c r="H160" i="23"/>
  <c r="E162" i="23"/>
  <c r="F161" i="23"/>
  <c r="G161" i="23"/>
  <c r="E96" i="23"/>
  <c r="D96" i="23"/>
  <c r="F177" i="28" l="1"/>
  <c r="E178" i="28"/>
  <c r="G177" i="28"/>
  <c r="H176" i="28"/>
  <c r="H161" i="23"/>
  <c r="E163" i="23"/>
  <c r="F162" i="23"/>
  <c r="G162" i="23"/>
  <c r="F178" i="28" l="1"/>
  <c r="E179" i="28"/>
  <c r="G178" i="28"/>
  <c r="H177" i="28"/>
  <c r="E164" i="23"/>
  <c r="G163" i="23"/>
  <c r="F163" i="23"/>
  <c r="H162" i="23"/>
  <c r="F179" i="28" l="1"/>
  <c r="E180" i="28"/>
  <c r="G179" i="28"/>
  <c r="H178" i="28"/>
  <c r="E165" i="23"/>
  <c r="G164" i="23"/>
  <c r="F164" i="23"/>
  <c r="H163" i="23"/>
  <c r="F180" i="28" l="1"/>
  <c r="E181" i="28"/>
  <c r="G180" i="28"/>
  <c r="H179" i="28"/>
  <c r="F165" i="23"/>
  <c r="G165" i="23"/>
  <c r="E166" i="23"/>
  <c r="H164" i="23"/>
  <c r="F181" i="28" l="1"/>
  <c r="E182" i="28"/>
  <c r="G181" i="28"/>
  <c r="H180" i="28"/>
  <c r="H165" i="23"/>
  <c r="F166" i="23"/>
  <c r="G166" i="23"/>
  <c r="E167" i="23"/>
  <c r="F182" i="28" l="1"/>
  <c r="E183" i="28"/>
  <c r="G182" i="28"/>
  <c r="H181" i="28"/>
  <c r="H166" i="23"/>
  <c r="E168" i="23"/>
  <c r="G167" i="23"/>
  <c r="F167" i="23"/>
  <c r="F183" i="28" l="1"/>
  <c r="E184" i="28"/>
  <c r="G183" i="28"/>
  <c r="H182" i="28"/>
  <c r="F168" i="23"/>
  <c r="G168" i="23"/>
  <c r="E169" i="23"/>
  <c r="H167" i="23"/>
  <c r="F184" i="28" l="1"/>
  <c r="E185" i="28"/>
  <c r="G184" i="28"/>
  <c r="H183" i="28"/>
  <c r="H168" i="23"/>
  <c r="G169" i="23"/>
  <c r="F169" i="23"/>
  <c r="E170" i="23"/>
  <c r="F185" i="28" l="1"/>
  <c r="E186" i="28"/>
  <c r="G185" i="28"/>
  <c r="H184" i="28"/>
  <c r="E171" i="23"/>
  <c r="F170" i="23"/>
  <c r="G170" i="23"/>
  <c r="H169" i="23"/>
  <c r="F186" i="28" l="1"/>
  <c r="E187" i="28"/>
  <c r="G186" i="28"/>
  <c r="H185" i="28"/>
  <c r="G171" i="23"/>
  <c r="E172" i="23"/>
  <c r="F171" i="23"/>
  <c r="H170" i="23"/>
  <c r="F187" i="28" l="1"/>
  <c r="E188" i="28"/>
  <c r="G187" i="28"/>
  <c r="H186" i="28"/>
  <c r="H171" i="23"/>
  <c r="G172" i="23"/>
  <c r="F172" i="23"/>
  <c r="E173" i="23"/>
  <c r="F188" i="28" l="1"/>
  <c r="E189" i="28"/>
  <c r="G188" i="28"/>
  <c r="H187" i="28"/>
  <c r="G173" i="23"/>
  <c r="E174" i="23"/>
  <c r="F173" i="23"/>
  <c r="H172" i="23"/>
  <c r="F189" i="28" l="1"/>
  <c r="E190" i="28"/>
  <c r="G189" i="28"/>
  <c r="H188" i="28"/>
  <c r="F174" i="23"/>
  <c r="E175" i="23"/>
  <c r="G174" i="23"/>
  <c r="H173" i="23"/>
  <c r="F190" i="28" l="1"/>
  <c r="E191" i="28"/>
  <c r="G190" i="28"/>
  <c r="H189" i="28"/>
  <c r="H174" i="23"/>
  <c r="G175" i="23"/>
  <c r="E176" i="23"/>
  <c r="F175" i="23"/>
  <c r="F191" i="28" l="1"/>
  <c r="E192" i="28"/>
  <c r="G191" i="28"/>
  <c r="H190" i="28"/>
  <c r="H175" i="23"/>
  <c r="E177" i="23"/>
  <c r="F176" i="23"/>
  <c r="G176" i="23"/>
  <c r="F192" i="28" l="1"/>
  <c r="E193" i="28"/>
  <c r="G192" i="28"/>
  <c r="H191" i="28"/>
  <c r="H176" i="23"/>
  <c r="E178" i="23"/>
  <c r="F177" i="23"/>
  <c r="G177" i="23"/>
  <c r="F193" i="28" l="1"/>
  <c r="E194" i="28"/>
  <c r="G193" i="28"/>
  <c r="H192" i="28"/>
  <c r="H177" i="23"/>
  <c r="E179" i="23"/>
  <c r="F178" i="23"/>
  <c r="G178" i="23"/>
  <c r="F194" i="28" l="1"/>
  <c r="E195" i="28"/>
  <c r="G194" i="28"/>
  <c r="H193" i="28"/>
  <c r="H178" i="23"/>
  <c r="F179" i="23"/>
  <c r="E180" i="23"/>
  <c r="G179" i="23"/>
  <c r="F195" i="28" l="1"/>
  <c r="E196" i="28"/>
  <c r="G195" i="28"/>
  <c r="H194" i="28"/>
  <c r="G180" i="23"/>
  <c r="F180" i="23"/>
  <c r="E181" i="23"/>
  <c r="H179" i="23"/>
  <c r="F196" i="28" l="1"/>
  <c r="E197" i="28"/>
  <c r="G196" i="28"/>
  <c r="H195" i="28"/>
  <c r="F181" i="23"/>
  <c r="E182" i="23"/>
  <c r="G181" i="23"/>
  <c r="H180" i="23"/>
  <c r="F197" i="28" l="1"/>
  <c r="E198" i="28"/>
  <c r="G197" i="28"/>
  <c r="H196" i="28"/>
  <c r="H181" i="23"/>
  <c r="F182" i="23"/>
  <c r="G182" i="23"/>
  <c r="E183" i="23"/>
  <c r="F198" i="28" l="1"/>
  <c r="E199" i="28"/>
  <c r="G198" i="28"/>
  <c r="H197" i="28"/>
  <c r="G183" i="23"/>
  <c r="F183" i="23"/>
  <c r="E184" i="23"/>
  <c r="H182" i="23"/>
  <c r="F199" i="28" l="1"/>
  <c r="E200" i="28"/>
  <c r="G199" i="28"/>
  <c r="H198" i="28"/>
  <c r="E185" i="23"/>
  <c r="G184" i="23"/>
  <c r="F184" i="23"/>
  <c r="H183" i="23"/>
  <c r="F200" i="28" l="1"/>
  <c r="E201" i="28"/>
  <c r="G200" i="28"/>
  <c r="H199" i="28"/>
  <c r="F185" i="23"/>
  <c r="E186" i="23"/>
  <c r="G185" i="23"/>
  <c r="H184" i="23"/>
  <c r="F201" i="28" l="1"/>
  <c r="E202" i="28"/>
  <c r="G201" i="28"/>
  <c r="H200" i="28"/>
  <c r="F186" i="23"/>
  <c r="G186" i="23"/>
  <c r="E187" i="23"/>
  <c r="H185" i="23"/>
  <c r="F202" i="28" l="1"/>
  <c r="E203" i="28"/>
  <c r="G202" i="28"/>
  <c r="H201" i="28"/>
  <c r="H186" i="23"/>
  <c r="G187" i="23"/>
  <c r="F187" i="23"/>
  <c r="E188" i="23"/>
  <c r="H187" i="23" l="1"/>
  <c r="F203" i="28"/>
  <c r="E204" i="28"/>
  <c r="G203" i="28"/>
  <c r="H202" i="28"/>
  <c r="F188" i="23"/>
  <c r="G188" i="23"/>
  <c r="E189" i="23"/>
  <c r="H188" i="23" l="1"/>
  <c r="F204" i="28"/>
  <c r="E205" i="28"/>
  <c r="G204" i="28"/>
  <c r="H203" i="28"/>
  <c r="E190" i="23"/>
  <c r="F189" i="23"/>
  <c r="G189" i="23"/>
  <c r="F205" i="28" l="1"/>
  <c r="E206" i="28"/>
  <c r="G205" i="28"/>
  <c r="H204" i="28"/>
  <c r="E191" i="23"/>
  <c r="F190" i="23"/>
  <c r="G190" i="23"/>
  <c r="H189" i="23"/>
  <c r="H205" i="28" l="1"/>
  <c r="F206" i="28"/>
  <c r="E207" i="28"/>
  <c r="G206" i="28"/>
  <c r="E192" i="23"/>
  <c r="F191" i="23"/>
  <c r="G191" i="23"/>
  <c r="H190" i="23"/>
  <c r="F207" i="28" l="1"/>
  <c r="E208" i="28"/>
  <c r="G207" i="28"/>
  <c r="H206" i="28"/>
  <c r="H191" i="23"/>
  <c r="E193" i="23"/>
  <c r="G192" i="23"/>
  <c r="F192" i="23"/>
  <c r="F208" i="28" l="1"/>
  <c r="E209" i="28"/>
  <c r="G208" i="28"/>
  <c r="H207" i="28"/>
  <c r="F193" i="23"/>
  <c r="G193" i="23"/>
  <c r="E194" i="23"/>
  <c r="H192" i="23"/>
  <c r="F209" i="28" l="1"/>
  <c r="E210" i="28"/>
  <c r="G209" i="28"/>
  <c r="H208" i="28"/>
  <c r="F194" i="23"/>
  <c r="E195" i="23"/>
  <c r="G194" i="23"/>
  <c r="H193" i="23"/>
  <c r="F210" i="28" l="1"/>
  <c r="E211" i="28"/>
  <c r="G210" i="28"/>
  <c r="H209" i="28"/>
  <c r="F195" i="23"/>
  <c r="G195" i="23"/>
  <c r="E196" i="23"/>
  <c r="H194" i="23"/>
  <c r="F211" i="28" l="1"/>
  <c r="E212" i="28"/>
  <c r="G211" i="28"/>
  <c r="H210" i="28"/>
  <c r="H195" i="23"/>
  <c r="E197" i="23"/>
  <c r="G196" i="23"/>
  <c r="F196" i="23"/>
  <c r="F212" i="28" l="1"/>
  <c r="E213" i="28"/>
  <c r="G212" i="28"/>
  <c r="H211" i="28"/>
  <c r="E198" i="23"/>
  <c r="F197" i="23"/>
  <c r="G197" i="23"/>
  <c r="H196" i="23"/>
  <c r="F213" i="28" l="1"/>
  <c r="E214" i="28"/>
  <c r="G213" i="28"/>
  <c r="H212" i="28"/>
  <c r="G198" i="23"/>
  <c r="F198" i="23"/>
  <c r="E199" i="23"/>
  <c r="H197" i="23"/>
  <c r="F214" i="28" l="1"/>
  <c r="E215" i="28"/>
  <c r="G214" i="28"/>
  <c r="H213" i="28"/>
  <c r="F199" i="23"/>
  <c r="G199" i="23"/>
  <c r="E200" i="23"/>
  <c r="H198" i="23"/>
  <c r="F215" i="28" l="1"/>
  <c r="E216" i="28"/>
  <c r="G215" i="28"/>
  <c r="H214" i="28"/>
  <c r="E201" i="23"/>
  <c r="G200" i="23"/>
  <c r="F200" i="23"/>
  <c r="H199" i="23"/>
  <c r="H200" i="23" l="1"/>
  <c r="F216" i="28"/>
  <c r="E217" i="28"/>
  <c r="G216" i="28"/>
  <c r="H215" i="28"/>
  <c r="E202" i="23"/>
  <c r="F201" i="23"/>
  <c r="G201" i="23"/>
  <c r="F217" i="28" l="1"/>
  <c r="E218" i="28"/>
  <c r="G217" i="28"/>
  <c r="H216" i="28"/>
  <c r="F202" i="23"/>
  <c r="E203" i="23"/>
  <c r="G202" i="23"/>
  <c r="H201" i="23"/>
  <c r="H217" i="28" l="1"/>
  <c r="F218" i="28"/>
  <c r="E219" i="28"/>
  <c r="G218" i="28"/>
  <c r="H202" i="23"/>
  <c r="F203" i="23"/>
  <c r="G203" i="23"/>
  <c r="E204" i="23"/>
  <c r="F219" i="28" l="1"/>
  <c r="E220" i="28"/>
  <c r="G219" i="28"/>
  <c r="H218" i="28"/>
  <c r="H203" i="23"/>
  <c r="E205" i="23"/>
  <c r="G204" i="23"/>
  <c r="F204" i="23"/>
  <c r="F220" i="28" l="1"/>
  <c r="E221" i="28"/>
  <c r="G220" i="28"/>
  <c r="H219" i="28"/>
  <c r="H204" i="23"/>
  <c r="F205" i="23"/>
  <c r="G205" i="23"/>
  <c r="E206" i="23"/>
  <c r="F221" i="28" l="1"/>
  <c r="E222" i="28"/>
  <c r="G221" i="28"/>
  <c r="H220" i="28"/>
  <c r="H205" i="23"/>
  <c r="G206" i="23"/>
  <c r="E207" i="23"/>
  <c r="F206" i="23"/>
  <c r="H221" i="28" l="1"/>
  <c r="F222" i="28"/>
  <c r="E223" i="28"/>
  <c r="G222" i="28"/>
  <c r="E208" i="23"/>
  <c r="F207" i="23"/>
  <c r="G207" i="23"/>
  <c r="H206" i="23"/>
  <c r="H222" i="28" l="1"/>
  <c r="F223" i="28"/>
  <c r="G223" i="28"/>
  <c r="E224" i="28"/>
  <c r="G208" i="23"/>
  <c r="E209" i="23"/>
  <c r="F208" i="23"/>
  <c r="H207" i="23"/>
  <c r="H223" i="28" l="1"/>
  <c r="F224" i="28"/>
  <c r="G224" i="28"/>
  <c r="E225" i="28"/>
  <c r="H208" i="23"/>
  <c r="E210" i="23"/>
  <c r="F209" i="23"/>
  <c r="G209" i="23"/>
  <c r="F225" i="28" l="1"/>
  <c r="G225" i="28"/>
  <c r="E226" i="28"/>
  <c r="H224" i="28"/>
  <c r="H209" i="23"/>
  <c r="E211" i="23"/>
  <c r="G210" i="23"/>
  <c r="F210" i="23"/>
  <c r="F226" i="28" l="1"/>
  <c r="G226" i="28"/>
  <c r="E227" i="28"/>
  <c r="H225" i="28"/>
  <c r="E212" i="23"/>
  <c r="G211" i="23"/>
  <c r="F211" i="23"/>
  <c r="H210" i="23"/>
  <c r="F227" i="28" l="1"/>
  <c r="G227" i="28"/>
  <c r="E228" i="28"/>
  <c r="H226" i="28"/>
  <c r="H211" i="23"/>
  <c r="E213" i="23"/>
  <c r="F212" i="23"/>
  <c r="G212" i="23"/>
  <c r="F228" i="28" l="1"/>
  <c r="G228" i="28"/>
  <c r="E229" i="28"/>
  <c r="H227" i="28"/>
  <c r="H212" i="23"/>
  <c r="E214" i="23"/>
  <c r="F213" i="23"/>
  <c r="G213" i="23"/>
  <c r="H228" i="28" l="1"/>
  <c r="F229" i="28"/>
  <c r="G229" i="28"/>
  <c r="E230" i="28"/>
  <c r="H213" i="23"/>
  <c r="E215" i="23"/>
  <c r="F214" i="23"/>
  <c r="G214" i="23"/>
  <c r="H229" i="28" l="1"/>
  <c r="F230" i="28"/>
  <c r="G230" i="28"/>
  <c r="E231" i="28"/>
  <c r="E216" i="23"/>
  <c r="G215" i="23"/>
  <c r="F215" i="23"/>
  <c r="H214" i="23"/>
  <c r="F231" i="28" l="1"/>
  <c r="G231" i="28"/>
  <c r="E232" i="28"/>
  <c r="H230" i="28"/>
  <c r="H215" i="23"/>
  <c r="E217" i="23"/>
  <c r="F216" i="23"/>
  <c r="G216" i="23"/>
  <c r="F232" i="28" l="1"/>
  <c r="G232" i="28"/>
  <c r="E233" i="28"/>
  <c r="H231" i="28"/>
  <c r="E218" i="23"/>
  <c r="F217" i="23"/>
  <c r="G217" i="23"/>
  <c r="H216" i="23"/>
  <c r="H232" i="28" l="1"/>
  <c r="F233" i="28"/>
  <c r="G233" i="28"/>
  <c r="E234" i="28"/>
  <c r="E219" i="23"/>
  <c r="G218" i="23"/>
  <c r="F218" i="23"/>
  <c r="H217" i="23"/>
  <c r="F234" i="28" l="1"/>
  <c r="G234" i="28"/>
  <c r="E235" i="28"/>
  <c r="H233" i="28"/>
  <c r="F219" i="23"/>
  <c r="G219" i="23"/>
  <c r="E220" i="23"/>
  <c r="H218" i="23"/>
  <c r="F235" i="28" l="1"/>
  <c r="G235" i="28"/>
  <c r="E236" i="28"/>
  <c r="H234" i="28"/>
  <c r="H219" i="23"/>
  <c r="E221" i="23"/>
  <c r="F220" i="23"/>
  <c r="G220" i="23"/>
  <c r="F236" i="28" l="1"/>
  <c r="G236" i="28"/>
  <c r="E237" i="28"/>
  <c r="H235" i="28"/>
  <c r="H220" i="23"/>
  <c r="G221" i="23"/>
  <c r="E222" i="23"/>
  <c r="F221" i="23"/>
  <c r="F237" i="28" l="1"/>
  <c r="G237" i="28"/>
  <c r="E238" i="28"/>
  <c r="H236" i="28"/>
  <c r="H221" i="23"/>
  <c r="F222" i="23"/>
  <c r="G222" i="23"/>
  <c r="E223" i="23"/>
  <c r="F238" i="28" l="1"/>
  <c r="G238" i="28"/>
  <c r="E239" i="28"/>
  <c r="H237" i="28"/>
  <c r="G223" i="23"/>
  <c r="F223" i="23"/>
  <c r="E224" i="23"/>
  <c r="H222" i="23"/>
  <c r="H238" i="28" l="1"/>
  <c r="F239" i="28"/>
  <c r="G239" i="28"/>
  <c r="E240" i="28"/>
  <c r="F224" i="23"/>
  <c r="G224" i="23"/>
  <c r="E225" i="23"/>
  <c r="H223" i="23"/>
  <c r="F240" i="28" l="1"/>
  <c r="G240" i="28"/>
  <c r="E241" i="28"/>
  <c r="H239" i="28"/>
  <c r="E226" i="23"/>
  <c r="F225" i="23"/>
  <c r="G225" i="23"/>
  <c r="H224" i="23"/>
  <c r="F241" i="28" l="1"/>
  <c r="G241" i="28"/>
  <c r="E242" i="28"/>
  <c r="H240" i="28"/>
  <c r="H225" i="23"/>
  <c r="E227" i="23"/>
  <c r="F226" i="23"/>
  <c r="G226" i="23"/>
  <c r="F242" i="28" l="1"/>
  <c r="G242" i="28"/>
  <c r="E243" i="28"/>
  <c r="H241" i="28"/>
  <c r="H226" i="23"/>
  <c r="E228" i="23"/>
  <c r="F227" i="23"/>
  <c r="G227" i="23"/>
  <c r="H242" i="28" l="1"/>
  <c r="F243" i="28"/>
  <c r="G243" i="28"/>
  <c r="E244" i="28"/>
  <c r="E229" i="23"/>
  <c r="F228" i="23"/>
  <c r="G228" i="23"/>
  <c r="H227" i="23"/>
  <c r="F244" i="28" l="1"/>
  <c r="G244" i="28"/>
  <c r="E245" i="28"/>
  <c r="H243" i="28"/>
  <c r="H228" i="23"/>
  <c r="G229" i="23"/>
  <c r="F229" i="23"/>
  <c r="E230" i="23"/>
  <c r="F245" i="28" l="1"/>
  <c r="G245" i="28"/>
  <c r="E246" i="28"/>
  <c r="H244" i="28"/>
  <c r="H229" i="23"/>
  <c r="F230" i="23"/>
  <c r="G230" i="23"/>
  <c r="E231" i="23"/>
  <c r="F246" i="28" l="1"/>
  <c r="G246" i="28"/>
  <c r="E247" i="28"/>
  <c r="H245" i="28"/>
  <c r="G231" i="23"/>
  <c r="F231" i="23"/>
  <c r="E232" i="23"/>
  <c r="H230" i="23"/>
  <c r="F247" i="28" l="1"/>
  <c r="G247" i="28"/>
  <c r="E248" i="28"/>
  <c r="H246" i="28"/>
  <c r="E233" i="23"/>
  <c r="F232" i="23"/>
  <c r="G232" i="23"/>
  <c r="H231" i="23"/>
  <c r="F248" i="28" l="1"/>
  <c r="G248" i="28"/>
  <c r="E249" i="28"/>
  <c r="H247" i="28"/>
  <c r="H232" i="23"/>
  <c r="G233" i="23"/>
  <c r="F233" i="23"/>
  <c r="E234" i="23"/>
  <c r="F249" i="28" l="1"/>
  <c r="G249" i="28"/>
  <c r="E250" i="28"/>
  <c r="H248" i="28"/>
  <c r="H233" i="23"/>
  <c r="F234" i="23"/>
  <c r="G234" i="23"/>
  <c r="E235" i="23"/>
  <c r="F250" i="28" l="1"/>
  <c r="G250" i="28"/>
  <c r="E251" i="28"/>
  <c r="H249" i="28"/>
  <c r="H234" i="23"/>
  <c r="F235" i="23"/>
  <c r="G235" i="23"/>
  <c r="E236" i="23"/>
  <c r="F251" i="28" l="1"/>
  <c r="G251" i="28"/>
  <c r="E252" i="28"/>
  <c r="H250" i="28"/>
  <c r="E237" i="23"/>
  <c r="F236" i="23"/>
  <c r="G236" i="23"/>
  <c r="H235" i="23"/>
  <c r="F252" i="28" l="1"/>
  <c r="G252" i="28"/>
  <c r="E253" i="28"/>
  <c r="H251" i="28"/>
  <c r="E238" i="23"/>
  <c r="G237" i="23"/>
  <c r="F237" i="23"/>
  <c r="H236" i="23"/>
  <c r="F253" i="28" l="1"/>
  <c r="G253" i="28"/>
  <c r="E254" i="28"/>
  <c r="H252" i="28"/>
  <c r="E239" i="23"/>
  <c r="F238" i="23"/>
  <c r="G238" i="23"/>
  <c r="H237" i="23"/>
  <c r="F254" i="28" l="1"/>
  <c r="G254" i="28"/>
  <c r="E255" i="28"/>
  <c r="H253" i="28"/>
  <c r="F239" i="23"/>
  <c r="E240" i="23"/>
  <c r="G239" i="23"/>
  <c r="H238" i="23"/>
  <c r="F255" i="28" l="1"/>
  <c r="G255" i="28"/>
  <c r="E256" i="28"/>
  <c r="H254" i="28"/>
  <c r="E241" i="23"/>
  <c r="F240" i="23"/>
  <c r="G240" i="23"/>
  <c r="H239" i="23"/>
  <c r="F256" i="28" l="1"/>
  <c r="G256" i="28"/>
  <c r="E257" i="28"/>
  <c r="H255" i="28"/>
  <c r="H240" i="23"/>
  <c r="E242" i="23"/>
  <c r="G241" i="23"/>
  <c r="F241" i="23"/>
  <c r="E258" i="28" l="1"/>
  <c r="G257" i="28"/>
  <c r="F257" i="28"/>
  <c r="H256" i="28"/>
  <c r="H241" i="23"/>
  <c r="F242" i="23"/>
  <c r="G242" i="23"/>
  <c r="E243" i="23"/>
  <c r="H257" i="28" l="1"/>
  <c r="E259" i="28"/>
  <c r="G258" i="28"/>
  <c r="F258" i="28"/>
  <c r="H242" i="23"/>
  <c r="E244" i="23"/>
  <c r="G243" i="23"/>
  <c r="F243" i="23"/>
  <c r="E260" i="28" l="1"/>
  <c r="G259" i="28"/>
  <c r="F259" i="28"/>
  <c r="H258" i="28"/>
  <c r="E245" i="23"/>
  <c r="F244" i="23"/>
  <c r="G244" i="23"/>
  <c r="H243" i="23"/>
  <c r="H259" i="28" l="1"/>
  <c r="E261" i="28"/>
  <c r="G260" i="28"/>
  <c r="F260" i="28"/>
  <c r="E246" i="23"/>
  <c r="G245" i="23"/>
  <c r="F245" i="23"/>
  <c r="H244" i="23"/>
  <c r="H260" i="28" l="1"/>
  <c r="E262" i="28"/>
  <c r="G261" i="28"/>
  <c r="F261" i="28"/>
  <c r="E247" i="23"/>
  <c r="F246" i="23"/>
  <c r="G246" i="23"/>
  <c r="H245" i="23"/>
  <c r="H261" i="28" l="1"/>
  <c r="E263" i="28"/>
  <c r="G262" i="28"/>
  <c r="F262" i="28"/>
  <c r="H246" i="23"/>
  <c r="F247" i="23"/>
  <c r="G247" i="23"/>
  <c r="E248" i="23"/>
  <c r="H262" i="28" l="1"/>
  <c r="E264" i="28"/>
  <c r="G263" i="28"/>
  <c r="F263" i="28"/>
  <c r="F248" i="23"/>
  <c r="G248" i="23"/>
  <c r="E249" i="23"/>
  <c r="H247" i="23"/>
  <c r="H263" i="28" l="1"/>
  <c r="E265" i="28"/>
  <c r="G264" i="28"/>
  <c r="F264" i="28"/>
  <c r="H248" i="23"/>
  <c r="E250" i="23"/>
  <c r="F249" i="23"/>
  <c r="G249" i="23"/>
  <c r="E266" i="28" l="1"/>
  <c r="G265" i="28"/>
  <c r="F265" i="28"/>
  <c r="H264" i="28"/>
  <c r="E251" i="23"/>
  <c r="F250" i="23"/>
  <c r="G250" i="23"/>
  <c r="H249" i="23"/>
  <c r="H265" i="28" l="1"/>
  <c r="E267" i="28"/>
  <c r="G266" i="28"/>
  <c r="F266" i="28"/>
  <c r="E252" i="23"/>
  <c r="F251" i="23"/>
  <c r="G251" i="23"/>
  <c r="H250" i="23"/>
  <c r="H266" i="28" l="1"/>
  <c r="E268" i="28"/>
  <c r="G267" i="28"/>
  <c r="F267" i="28"/>
  <c r="H251" i="23"/>
  <c r="F252" i="23"/>
  <c r="G252" i="23"/>
  <c r="E253" i="23"/>
  <c r="H267" i="28" l="1"/>
  <c r="E269" i="28"/>
  <c r="G268" i="28"/>
  <c r="F268" i="28"/>
  <c r="H252" i="23"/>
  <c r="E254" i="23"/>
  <c r="F253" i="23"/>
  <c r="G253" i="23"/>
  <c r="H268" i="28" l="1"/>
  <c r="E270" i="28"/>
  <c r="G269" i="28"/>
  <c r="F269" i="28"/>
  <c r="H253" i="23"/>
  <c r="E255" i="23"/>
  <c r="F254" i="23"/>
  <c r="G254" i="23"/>
  <c r="E271" i="28" l="1"/>
  <c r="G270" i="28"/>
  <c r="F270" i="28"/>
  <c r="H269" i="28"/>
  <c r="H254" i="23"/>
  <c r="E256" i="23"/>
  <c r="F255" i="23"/>
  <c r="G255" i="23"/>
  <c r="E272" i="28" l="1"/>
  <c r="G271" i="28"/>
  <c r="F271" i="28"/>
  <c r="H270" i="28"/>
  <c r="E257" i="23"/>
  <c r="F256" i="23"/>
  <c r="G256" i="23"/>
  <c r="H255" i="23"/>
  <c r="H271" i="28" l="1"/>
  <c r="E273" i="28"/>
  <c r="G272" i="28"/>
  <c r="F272" i="28"/>
  <c r="H256" i="23"/>
  <c r="F257" i="23"/>
  <c r="E258" i="23"/>
  <c r="G257" i="23"/>
  <c r="H272" i="28" l="1"/>
  <c r="E274" i="28"/>
  <c r="G273" i="28"/>
  <c r="F273" i="28"/>
  <c r="H257" i="23"/>
  <c r="F258" i="23"/>
  <c r="G258" i="23"/>
  <c r="E259" i="23"/>
  <c r="H273" i="28" l="1"/>
  <c r="E275" i="28"/>
  <c r="G274" i="28"/>
  <c r="F274" i="28"/>
  <c r="H258" i="23"/>
  <c r="F259" i="23"/>
  <c r="E260" i="23"/>
  <c r="G259" i="23"/>
  <c r="H274" i="28" l="1"/>
  <c r="E276" i="28"/>
  <c r="G275" i="28"/>
  <c r="F275" i="28"/>
  <c r="H259" i="23"/>
  <c r="F260" i="23"/>
  <c r="G260" i="23"/>
  <c r="E261" i="23"/>
  <c r="H275" i="28" l="1"/>
  <c r="E277" i="28"/>
  <c r="G276" i="28"/>
  <c r="F276" i="28"/>
  <c r="H260" i="23"/>
  <c r="E262" i="23"/>
  <c r="G261" i="23"/>
  <c r="F261" i="23"/>
  <c r="H276" i="28" l="1"/>
  <c r="E278" i="28"/>
  <c r="G277" i="28"/>
  <c r="F277" i="28"/>
  <c r="H261" i="23"/>
  <c r="F262" i="23"/>
  <c r="G262" i="23"/>
  <c r="E263" i="23"/>
  <c r="H277" i="28" l="1"/>
  <c r="E279" i="28"/>
  <c r="G278" i="28"/>
  <c r="F278" i="28"/>
  <c r="H262" i="23"/>
  <c r="F263" i="23"/>
  <c r="E264" i="23"/>
  <c r="G263" i="23"/>
  <c r="H278" i="28" l="1"/>
  <c r="E280" i="28"/>
  <c r="G279" i="28"/>
  <c r="F279" i="28"/>
  <c r="E265" i="23"/>
  <c r="F264" i="23"/>
  <c r="G264" i="23"/>
  <c r="H263" i="23"/>
  <c r="H279" i="28" l="1"/>
  <c r="E281" i="28"/>
  <c r="G280" i="28"/>
  <c r="F280" i="28"/>
  <c r="H264" i="23"/>
  <c r="F265" i="23"/>
  <c r="E266" i="23"/>
  <c r="G265" i="23"/>
  <c r="H280" i="28" l="1"/>
  <c r="E282" i="28"/>
  <c r="G281" i="28"/>
  <c r="F281" i="28"/>
  <c r="F266" i="23"/>
  <c r="G266" i="23"/>
  <c r="E267" i="23"/>
  <c r="H265" i="23"/>
  <c r="H281" i="28" l="1"/>
  <c r="E283" i="28"/>
  <c r="G282" i="28"/>
  <c r="F282" i="28"/>
  <c r="H266" i="23"/>
  <c r="F267" i="23"/>
  <c r="E268" i="23"/>
  <c r="G267" i="23"/>
  <c r="H282" i="28" l="1"/>
  <c r="E284" i="28"/>
  <c r="G283" i="28"/>
  <c r="F283" i="28"/>
  <c r="F268" i="23"/>
  <c r="G268" i="23"/>
  <c r="E269" i="23"/>
  <c r="H267" i="23"/>
  <c r="H283" i="28" l="1"/>
  <c r="E285" i="28"/>
  <c r="G284" i="28"/>
  <c r="F284" i="28"/>
  <c r="H268" i="23"/>
  <c r="G269" i="23"/>
  <c r="F269" i="23"/>
  <c r="E270" i="23"/>
  <c r="H284" i="28" l="1"/>
  <c r="E286" i="28"/>
  <c r="G285" i="28"/>
  <c r="F285" i="28"/>
  <c r="F270" i="23"/>
  <c r="G270" i="23"/>
  <c r="E271" i="23"/>
  <c r="H269" i="23"/>
  <c r="H285" i="28" l="1"/>
  <c r="E287" i="28"/>
  <c r="G286" i="28"/>
  <c r="F286" i="28"/>
  <c r="G271" i="23"/>
  <c r="F271" i="23"/>
  <c r="E272" i="23"/>
  <c r="H270" i="23"/>
  <c r="H286" i="28" l="1"/>
  <c r="E288" i="28"/>
  <c r="G287" i="28"/>
  <c r="F287" i="28"/>
  <c r="E273" i="23"/>
  <c r="F272" i="23"/>
  <c r="G272" i="23"/>
  <c r="H271" i="23"/>
  <c r="H287" i="28" l="1"/>
  <c r="E289" i="28"/>
  <c r="G288" i="28"/>
  <c r="F288" i="28"/>
  <c r="H272" i="23"/>
  <c r="F273" i="23"/>
  <c r="E274" i="23"/>
  <c r="G273" i="23"/>
  <c r="H288" i="28" l="1"/>
  <c r="E290" i="28"/>
  <c r="G289" i="28"/>
  <c r="F289" i="28"/>
  <c r="E275" i="23"/>
  <c r="F274" i="23"/>
  <c r="G274" i="23"/>
  <c r="H273" i="23"/>
  <c r="H289" i="28" l="1"/>
  <c r="E291" i="28"/>
  <c r="G290" i="28"/>
  <c r="F290" i="28"/>
  <c r="F275" i="23"/>
  <c r="E276" i="23"/>
  <c r="G275" i="23"/>
  <c r="H274" i="23"/>
  <c r="H290" i="28" l="1"/>
  <c r="E292" i="28"/>
  <c r="G291" i="28"/>
  <c r="F291" i="28"/>
  <c r="H275" i="23"/>
  <c r="F276" i="23"/>
  <c r="G276" i="23"/>
  <c r="E277" i="23"/>
  <c r="G292" i="28" l="1"/>
  <c r="F292" i="28"/>
  <c r="E293" i="28"/>
  <c r="H291" i="28"/>
  <c r="H276" i="23"/>
  <c r="E278" i="23"/>
  <c r="G277" i="23"/>
  <c r="F277" i="23"/>
  <c r="F293" i="28" l="1"/>
  <c r="G293" i="28"/>
  <c r="E294" i="28"/>
  <c r="H292" i="28"/>
  <c r="H277" i="23"/>
  <c r="F278" i="23"/>
  <c r="G278" i="23"/>
  <c r="E279" i="23"/>
  <c r="F294" i="28" l="1"/>
  <c r="G294" i="28"/>
  <c r="E295" i="28"/>
  <c r="H293" i="28"/>
  <c r="E280" i="23"/>
  <c r="F279" i="23"/>
  <c r="G279" i="23"/>
  <c r="H278" i="23"/>
  <c r="H294" i="28" l="1"/>
  <c r="F295" i="28"/>
  <c r="G295" i="28"/>
  <c r="E296" i="28"/>
  <c r="E281" i="23"/>
  <c r="F280" i="23"/>
  <c r="G280" i="23"/>
  <c r="H279" i="23"/>
  <c r="F296" i="28" l="1"/>
  <c r="G296" i="28"/>
  <c r="E297" i="28"/>
  <c r="H295" i="28"/>
  <c r="H280" i="23"/>
  <c r="F281" i="23"/>
  <c r="E282" i="23"/>
  <c r="G281" i="23"/>
  <c r="F297" i="28" l="1"/>
  <c r="G297" i="28"/>
  <c r="E298" i="28"/>
  <c r="H296" i="28"/>
  <c r="F282" i="23"/>
  <c r="G282" i="23"/>
  <c r="E283" i="23"/>
  <c r="H281" i="23"/>
  <c r="F298" i="28" l="1"/>
  <c r="G298" i="28"/>
  <c r="E299" i="28"/>
  <c r="H297" i="28"/>
  <c r="H282" i="23"/>
  <c r="F283" i="23"/>
  <c r="E284" i="23"/>
  <c r="G283" i="23"/>
  <c r="F299" i="28" l="1"/>
  <c r="G299" i="28"/>
  <c r="E300" i="28"/>
  <c r="H298" i="28"/>
  <c r="G284" i="23"/>
  <c r="E285" i="23"/>
  <c r="F284" i="23"/>
  <c r="H283" i="23"/>
  <c r="H299" i="28" l="1"/>
  <c r="F300" i="28"/>
  <c r="G300" i="28"/>
  <c r="E301" i="28"/>
  <c r="H284" i="23"/>
  <c r="E286" i="23"/>
  <c r="F285" i="23"/>
  <c r="G285" i="23"/>
  <c r="E302" i="28" l="1"/>
  <c r="F301" i="28"/>
  <c r="G301" i="28"/>
  <c r="H300" i="28"/>
  <c r="H285" i="23"/>
  <c r="G286" i="23"/>
  <c r="F286" i="23"/>
  <c r="E287" i="23"/>
  <c r="H301" i="28" l="1"/>
  <c r="E303" i="28"/>
  <c r="G302" i="28"/>
  <c r="F302" i="28"/>
  <c r="E288" i="23"/>
  <c r="F287" i="23"/>
  <c r="G287" i="23"/>
  <c r="H286" i="23"/>
  <c r="H302" i="28" l="1"/>
  <c r="F303" i="28"/>
  <c r="G303" i="28"/>
  <c r="E304" i="28"/>
  <c r="H287" i="23"/>
  <c r="E289" i="23"/>
  <c r="G288" i="23"/>
  <c r="F288" i="23"/>
  <c r="F304" i="28" l="1"/>
  <c r="G304" i="28"/>
  <c r="E305" i="28"/>
  <c r="H303" i="28"/>
  <c r="F289" i="23"/>
  <c r="G289" i="23"/>
  <c r="E290" i="23"/>
  <c r="H288" i="23"/>
  <c r="F305" i="28" l="1"/>
  <c r="G305" i="28"/>
  <c r="E306" i="28"/>
  <c r="H304" i="28"/>
  <c r="H289" i="23"/>
  <c r="E291" i="23"/>
  <c r="F290" i="23"/>
  <c r="G290" i="23"/>
  <c r="F306" i="28" l="1"/>
  <c r="G306" i="28"/>
  <c r="E307" i="28"/>
  <c r="H305" i="28"/>
  <c r="E292" i="23"/>
  <c r="G291" i="23"/>
  <c r="F291" i="23"/>
  <c r="H290" i="23"/>
  <c r="F307" i="28" l="1"/>
  <c r="G307" i="28"/>
  <c r="E308" i="28"/>
  <c r="H306" i="28"/>
  <c r="E293" i="23"/>
  <c r="F292" i="23"/>
  <c r="G292" i="23"/>
  <c r="H291" i="23"/>
  <c r="F308" i="28" l="1"/>
  <c r="G308" i="28"/>
  <c r="E309" i="28"/>
  <c r="H307" i="28"/>
  <c r="E294" i="23"/>
  <c r="G293" i="23"/>
  <c r="F293" i="23"/>
  <c r="H292" i="23"/>
  <c r="F309" i="28" l="1"/>
  <c r="G309" i="28"/>
  <c r="E310" i="28"/>
  <c r="H308" i="28"/>
  <c r="H293" i="23"/>
  <c r="G294" i="23"/>
  <c r="E295" i="23"/>
  <c r="F294" i="23"/>
  <c r="F310" i="28" l="1"/>
  <c r="G310" i="28"/>
  <c r="E311" i="28"/>
  <c r="H309" i="28"/>
  <c r="E296" i="23"/>
  <c r="G295" i="23"/>
  <c r="F295" i="23"/>
  <c r="H294" i="23"/>
  <c r="F311" i="28" l="1"/>
  <c r="G311" i="28"/>
  <c r="E312" i="28"/>
  <c r="H310" i="28"/>
  <c r="H295" i="23"/>
  <c r="E297" i="23"/>
  <c r="F296" i="23"/>
  <c r="G296" i="23"/>
  <c r="H311" i="28" l="1"/>
  <c r="F312" i="28"/>
  <c r="G312" i="28"/>
  <c r="E313" i="28"/>
  <c r="H296" i="23"/>
  <c r="E298" i="23"/>
  <c r="G297" i="23"/>
  <c r="F297" i="23"/>
  <c r="H312" i="28" l="1"/>
  <c r="F313" i="28"/>
  <c r="G313" i="28"/>
  <c r="E314" i="28"/>
  <c r="E299" i="23"/>
  <c r="F298" i="23"/>
  <c r="G298" i="23"/>
  <c r="H297" i="23"/>
  <c r="F314" i="28" l="1"/>
  <c r="G314" i="28"/>
  <c r="E315" i="28"/>
  <c r="H313" i="28"/>
  <c r="H298" i="23"/>
  <c r="E300" i="23"/>
  <c r="G299" i="23"/>
  <c r="F299" i="23"/>
  <c r="F315" i="28" l="1"/>
  <c r="G315" i="28"/>
  <c r="E316" i="28"/>
  <c r="H314" i="28"/>
  <c r="H299" i="23"/>
  <c r="G300" i="23"/>
  <c r="E301" i="23"/>
  <c r="F300" i="23"/>
  <c r="H315" i="28" l="1"/>
  <c r="F316" i="28"/>
  <c r="G316" i="28"/>
  <c r="E317" i="28"/>
  <c r="H300" i="23"/>
  <c r="F301" i="23"/>
  <c r="E302" i="23"/>
  <c r="G301" i="23"/>
  <c r="F317" i="28" l="1"/>
  <c r="G317" i="28"/>
  <c r="E318" i="28"/>
  <c r="H316" i="28"/>
  <c r="G302" i="23"/>
  <c r="E303" i="23"/>
  <c r="F302" i="23"/>
  <c r="H301" i="23"/>
  <c r="F318" i="28" l="1"/>
  <c r="G318" i="28"/>
  <c r="E319" i="28"/>
  <c r="H317" i="28"/>
  <c r="H302" i="23"/>
  <c r="E304" i="23"/>
  <c r="G303" i="23"/>
  <c r="F303" i="23"/>
  <c r="F319" i="28" l="1"/>
  <c r="G319" i="28"/>
  <c r="E320" i="28"/>
  <c r="H318" i="28"/>
  <c r="E305" i="23"/>
  <c r="F304" i="23"/>
  <c r="G304" i="23"/>
  <c r="H303" i="23"/>
  <c r="H319" i="28" l="1"/>
  <c r="F320" i="28"/>
  <c r="G320" i="28"/>
  <c r="E321" i="28"/>
  <c r="E306" i="23"/>
  <c r="G305" i="23"/>
  <c r="F305" i="23"/>
  <c r="H304" i="23"/>
  <c r="H320" i="28" l="1"/>
  <c r="F321" i="28"/>
  <c r="G321" i="28"/>
  <c r="E322" i="28"/>
  <c r="E307" i="23"/>
  <c r="F306" i="23"/>
  <c r="G306" i="23"/>
  <c r="H305" i="23"/>
  <c r="F322" i="28" l="1"/>
  <c r="G322" i="28"/>
  <c r="E323" i="28"/>
  <c r="H321" i="28"/>
  <c r="H306" i="23"/>
  <c r="E308" i="23"/>
  <c r="G307" i="23"/>
  <c r="F307" i="23"/>
  <c r="F323" i="28" l="1"/>
  <c r="G323" i="28"/>
  <c r="E324" i="28"/>
  <c r="H322" i="28"/>
  <c r="E309" i="23"/>
  <c r="F308" i="23"/>
  <c r="G308" i="23"/>
  <c r="H307" i="23"/>
  <c r="F324" i="28" l="1"/>
  <c r="G324" i="28"/>
  <c r="E325" i="28"/>
  <c r="H323" i="28"/>
  <c r="H308" i="23"/>
  <c r="E310" i="23"/>
  <c r="G309" i="23"/>
  <c r="F309" i="23"/>
  <c r="F325" i="28" l="1"/>
  <c r="G325" i="28"/>
  <c r="E326" i="28"/>
  <c r="H324" i="28"/>
  <c r="H309" i="23"/>
  <c r="E311" i="23"/>
  <c r="F310" i="23"/>
  <c r="G310" i="23"/>
  <c r="H325" i="28" l="1"/>
  <c r="F326" i="28"/>
  <c r="G326" i="28"/>
  <c r="E327" i="28"/>
  <c r="E312" i="23"/>
  <c r="F311" i="23"/>
  <c r="G311" i="23"/>
  <c r="H310" i="23"/>
  <c r="F327" i="28" l="1"/>
  <c r="G327" i="28"/>
  <c r="E328" i="28"/>
  <c r="H326" i="28"/>
  <c r="E313" i="23"/>
  <c r="G312" i="23"/>
  <c r="F312" i="23"/>
  <c r="H311" i="23"/>
  <c r="H327" i="28" l="1"/>
  <c r="F328" i="28"/>
  <c r="G328" i="28"/>
  <c r="E329" i="28"/>
  <c r="G313" i="23"/>
  <c r="E314" i="23"/>
  <c r="F313" i="23"/>
  <c r="H312" i="23"/>
  <c r="F329" i="28" l="1"/>
  <c r="G329" i="28"/>
  <c r="H328" i="28"/>
  <c r="H313" i="23"/>
  <c r="E315" i="23"/>
  <c r="F314" i="23"/>
  <c r="G314" i="23"/>
  <c r="H329" i="28" l="1"/>
  <c r="G315" i="23"/>
  <c r="E316" i="23"/>
  <c r="F315" i="23"/>
  <c r="H314" i="23"/>
  <c r="H315" i="23" l="1"/>
  <c r="E317" i="23"/>
  <c r="F316" i="23"/>
  <c r="G316" i="23"/>
  <c r="H316" i="23" l="1"/>
  <c r="F317" i="23"/>
  <c r="G317" i="23"/>
  <c r="E318" i="23"/>
  <c r="H317" i="23" l="1"/>
  <c r="F318" i="23"/>
  <c r="G318" i="23"/>
  <c r="E319" i="23"/>
  <c r="F319" i="23" l="1"/>
  <c r="G319" i="23"/>
  <c r="E320" i="23"/>
  <c r="H318" i="23"/>
  <c r="H319" i="23" l="1"/>
  <c r="F320" i="23"/>
  <c r="G320" i="23"/>
  <c r="E321" i="23"/>
  <c r="E322" i="23" l="1"/>
  <c r="F321" i="23"/>
  <c r="G321" i="23"/>
  <c r="H320" i="23"/>
  <c r="G322" i="23" l="1"/>
  <c r="E323" i="23"/>
  <c r="F322" i="23"/>
  <c r="H321" i="23"/>
  <c r="H322" i="23" l="1"/>
  <c r="E324" i="23"/>
  <c r="F323" i="23"/>
  <c r="G323" i="23"/>
  <c r="H323" i="23" l="1"/>
  <c r="F324" i="23"/>
  <c r="G324" i="23"/>
  <c r="E325" i="23"/>
  <c r="F325" i="23" l="1"/>
  <c r="G325" i="23"/>
  <c r="E326" i="23"/>
  <c r="H324" i="23"/>
  <c r="H325" i="23" l="1"/>
  <c r="G326" i="23"/>
  <c r="E327" i="23"/>
  <c r="F326" i="23"/>
  <c r="H326" i="23" l="1"/>
  <c r="F327" i="23"/>
  <c r="G327" i="23"/>
  <c r="E328" i="23"/>
  <c r="H327" i="23" l="1"/>
  <c r="G328" i="23"/>
  <c r="F328" i="23"/>
  <c r="E329" i="23"/>
  <c r="G329" i="23" l="1"/>
  <c r="F329" i="23"/>
  <c r="H328" i="23"/>
  <c r="H329" i="23" l="1"/>
  <c r="C18" i="23" l="1"/>
  <c r="C17" i="23"/>
  <c r="C114" i="23"/>
  <c r="C9" i="28"/>
  <c r="C19" i="23" l="1"/>
  <c r="C54" i="23" s="1"/>
  <c r="C58" i="23" s="1"/>
  <c r="C5" i="28"/>
  <c r="B4" i="29" s="1"/>
  <c r="C18" i="28"/>
  <c r="C114" i="28"/>
  <c r="C17" i="28"/>
  <c r="C59" i="23"/>
  <c r="C115" i="23"/>
  <c r="E80" i="23"/>
  <c r="E81" i="23" s="1"/>
  <c r="C81" i="23" s="1"/>
  <c r="C97" i="23" s="1"/>
  <c r="C59" i="28" l="1"/>
  <c r="C86" i="23"/>
  <c r="C85" i="23"/>
  <c r="C123" i="23"/>
  <c r="C125" i="23" s="1"/>
  <c r="C126" i="23" s="1"/>
  <c r="C60" i="23"/>
  <c r="C95" i="23" s="1"/>
  <c r="C19" i="28"/>
  <c r="C54" i="28" s="1"/>
  <c r="C58" i="28" s="1"/>
  <c r="D97" i="23"/>
  <c r="E97" i="23"/>
  <c r="C117" i="23"/>
  <c r="E120" i="23"/>
  <c r="E121" i="23" s="1"/>
  <c r="C121" i="23" s="1"/>
  <c r="B3" i="29"/>
  <c r="E80" i="28"/>
  <c r="E81" i="28" s="1"/>
  <c r="C81" i="28" s="1"/>
  <c r="C97" i="28" s="1"/>
  <c r="C115" i="28"/>
  <c r="C60" i="28" l="1"/>
  <c r="C95" i="28" s="1"/>
  <c r="D95" i="28" s="1"/>
  <c r="C127" i="23"/>
  <c r="C100" i="23" s="1"/>
  <c r="D100" i="23" s="1"/>
  <c r="D95" i="23"/>
  <c r="E95" i="23"/>
  <c r="D97" i="28"/>
  <c r="E97" i="28"/>
  <c r="C89" i="23"/>
  <c r="C98" i="23" s="1"/>
  <c r="C117" i="28"/>
  <c r="E120" i="28"/>
  <c r="E121" i="28" s="1"/>
  <c r="C121" i="28" s="1"/>
  <c r="C86" i="28"/>
  <c r="C123" i="28"/>
  <c r="C125" i="28" s="1"/>
  <c r="C126" i="28" s="1"/>
  <c r="C85" i="28"/>
  <c r="C127" i="28" l="1"/>
  <c r="C100" i="28" s="1"/>
  <c r="E100" i="28" s="1"/>
  <c r="E95" i="28"/>
  <c r="E100" i="23"/>
  <c r="C89" i="28"/>
  <c r="C98" i="28" s="1"/>
  <c r="C99" i="28" s="1"/>
  <c r="D98" i="23"/>
  <c r="D99" i="23" s="1"/>
  <c r="E98" i="23"/>
  <c r="E99" i="23" s="1"/>
  <c r="I248" i="23"/>
  <c r="K310" i="23"/>
  <c r="K168" i="23"/>
  <c r="I211" i="23"/>
  <c r="I300" i="23"/>
  <c r="I204" i="23"/>
  <c r="K254" i="23"/>
  <c r="K170" i="23"/>
  <c r="K196" i="23"/>
  <c r="K200" i="23"/>
  <c r="I215" i="23"/>
  <c r="I277" i="23"/>
  <c r="K265" i="23"/>
  <c r="K312" i="23"/>
  <c r="K307" i="23"/>
  <c r="I324" i="23"/>
  <c r="I313" i="23"/>
  <c r="K151" i="23"/>
  <c r="K189" i="23"/>
  <c r="I202" i="23"/>
  <c r="I326" i="23"/>
  <c r="K185" i="23"/>
  <c r="K314" i="23"/>
  <c r="I246" i="23"/>
  <c r="I301" i="23"/>
  <c r="I328" i="23"/>
  <c r="I193" i="23"/>
  <c r="K269" i="23"/>
  <c r="I269" i="23"/>
  <c r="I262" i="23"/>
  <c r="K241" i="23"/>
  <c r="K180" i="23"/>
  <c r="K159" i="23"/>
  <c r="I188" i="23"/>
  <c r="K242" i="23"/>
  <c r="I240" i="23"/>
  <c r="K252" i="23"/>
  <c r="I310" i="23"/>
  <c r="I182" i="23"/>
  <c r="K216" i="23"/>
  <c r="I258" i="23"/>
  <c r="I197" i="23"/>
  <c r="I195" i="23"/>
  <c r="K195" i="23"/>
  <c r="I281" i="23"/>
  <c r="K228" i="23"/>
  <c r="K229" i="23"/>
  <c r="I190" i="23"/>
  <c r="I319" i="23"/>
  <c r="K163" i="23"/>
  <c r="I233" i="23"/>
  <c r="K321" i="23"/>
  <c r="K263" i="23"/>
  <c r="I290" i="23"/>
  <c r="I304" i="23"/>
  <c r="K305" i="23"/>
  <c r="K244" i="23"/>
  <c r="I295" i="23"/>
  <c r="I185" i="23"/>
  <c r="I252" i="23"/>
  <c r="K223" i="23"/>
  <c r="I194" i="23"/>
  <c r="K177" i="23"/>
  <c r="I241" i="23"/>
  <c r="K162" i="23"/>
  <c r="K319" i="23"/>
  <c r="I205" i="23"/>
  <c r="I177" i="23"/>
  <c r="K165" i="23"/>
  <c r="K297" i="23"/>
  <c r="K226" i="23"/>
  <c r="I170" i="23"/>
  <c r="I230" i="23"/>
  <c r="I173" i="23"/>
  <c r="K301" i="23"/>
  <c r="K256" i="23"/>
  <c r="K315" i="23"/>
  <c r="I293" i="23"/>
  <c r="K264" i="23"/>
  <c r="I169" i="23"/>
  <c r="I216" i="23"/>
  <c r="K199" i="23"/>
  <c r="K329" i="23"/>
  <c r="K298" i="23"/>
  <c r="I249" i="23"/>
  <c r="K282" i="23"/>
  <c r="I257" i="23"/>
  <c r="K239" i="23"/>
  <c r="K262" i="23"/>
  <c r="I157" i="23"/>
  <c r="K317" i="23"/>
  <c r="K157" i="23"/>
  <c r="I306" i="23"/>
  <c r="I294" i="23"/>
  <c r="I239" i="23"/>
  <c r="I209" i="23"/>
  <c r="K275" i="23"/>
  <c r="I168" i="23"/>
  <c r="I327" i="23"/>
  <c r="I282" i="23"/>
  <c r="K213" i="23"/>
  <c r="I178" i="23"/>
  <c r="I292" i="23"/>
  <c r="I223" i="23"/>
  <c r="K278" i="23"/>
  <c r="I302" i="23"/>
  <c r="I329" i="23"/>
  <c r="K188" i="23"/>
  <c r="K296" i="23"/>
  <c r="K323" i="23"/>
  <c r="K322" i="23"/>
  <c r="I176" i="23"/>
  <c r="I154" i="23"/>
  <c r="I163" i="23"/>
  <c r="I237" i="23"/>
  <c r="K258" i="23"/>
  <c r="K309" i="23"/>
  <c r="I254" i="23"/>
  <c r="I274" i="23"/>
  <c r="K311" i="23"/>
  <c r="I167" i="23"/>
  <c r="I283" i="23"/>
  <c r="I160" i="23"/>
  <c r="K328" i="23"/>
  <c r="I247" i="23"/>
  <c r="I305" i="23"/>
  <c r="K154" i="23"/>
  <c r="K245" i="23"/>
  <c r="I214" i="23"/>
  <c r="I312" i="23"/>
  <c r="K153" i="23"/>
  <c r="I219" i="23"/>
  <c r="I285" i="23"/>
  <c r="K194" i="23"/>
  <c r="K210" i="23"/>
  <c r="I149" i="23"/>
  <c r="K299" i="23"/>
  <c r="I165" i="23"/>
  <c r="I279" i="23"/>
  <c r="I264" i="23"/>
  <c r="K294" i="23"/>
  <c r="I276" i="23"/>
  <c r="I199" i="23"/>
  <c r="K277" i="23"/>
  <c r="K222" i="23"/>
  <c r="K243" i="23"/>
  <c r="I213" i="23"/>
  <c r="K174" i="23"/>
  <c r="K219" i="23"/>
  <c r="I307" i="23"/>
  <c r="K238" i="23"/>
  <c r="I231" i="23"/>
  <c r="K248" i="23"/>
  <c r="I171" i="23"/>
  <c r="K203" i="23"/>
  <c r="K281" i="23"/>
  <c r="I191" i="23"/>
  <c r="I266" i="23"/>
  <c r="I225" i="23"/>
  <c r="I228" i="23"/>
  <c r="K295" i="23"/>
  <c r="K236" i="23"/>
  <c r="I208" i="23"/>
  <c r="I275" i="23"/>
  <c r="K206" i="23"/>
  <c r="I303" i="23"/>
  <c r="K246" i="23"/>
  <c r="K172" i="23"/>
  <c r="I291" i="23"/>
  <c r="K166" i="23"/>
  <c r="I203" i="23"/>
  <c r="K233" i="23"/>
  <c r="I270" i="23"/>
  <c r="K161" i="23"/>
  <c r="I212" i="23"/>
  <c r="K197" i="23"/>
  <c r="K279" i="23"/>
  <c r="I161" i="23"/>
  <c r="I255" i="23"/>
  <c r="K232" i="23"/>
  <c r="K272" i="23"/>
  <c r="K214" i="23"/>
  <c r="I308" i="23"/>
  <c r="K318" i="23"/>
  <c r="I267" i="23"/>
  <c r="I224" i="23"/>
  <c r="K276" i="23"/>
  <c r="I284" i="23"/>
  <c r="K217" i="23"/>
  <c r="K316" i="23"/>
  <c r="K220" i="23"/>
  <c r="I250" i="23"/>
  <c r="I298" i="23"/>
  <c r="I242" i="23"/>
  <c r="I227" i="23"/>
  <c r="K320" i="23"/>
  <c r="I280" i="23"/>
  <c r="I271" i="23"/>
  <c r="K231" i="23"/>
  <c r="I265" i="23"/>
  <c r="I179" i="23"/>
  <c r="I162" i="23"/>
  <c r="I273" i="23"/>
  <c r="I317" i="23"/>
  <c r="I155" i="23"/>
  <c r="I201" i="23"/>
  <c r="K302" i="23"/>
  <c r="I206" i="23"/>
  <c r="K202" i="23"/>
  <c r="K215" i="23"/>
  <c r="K186" i="23"/>
  <c r="K224" i="23"/>
  <c r="I322" i="23"/>
  <c r="I174" i="23"/>
  <c r="K182" i="23"/>
  <c r="K158" i="23"/>
  <c r="K270" i="23"/>
  <c r="I220" i="23"/>
  <c r="K253" i="23"/>
  <c r="K308" i="23"/>
  <c r="K235" i="23"/>
  <c r="K156" i="23"/>
  <c r="K230" i="23"/>
  <c r="K260" i="23"/>
  <c r="I192" i="23"/>
  <c r="I278" i="23"/>
  <c r="I256" i="23"/>
  <c r="K201" i="23"/>
  <c r="I323" i="23"/>
  <c r="K198" i="23"/>
  <c r="K290" i="23"/>
  <c r="I184" i="23"/>
  <c r="I153" i="23"/>
  <c r="I289" i="23"/>
  <c r="K325" i="23"/>
  <c r="K160" i="23"/>
  <c r="K287" i="23"/>
  <c r="I321" i="23"/>
  <c r="K218" i="23"/>
  <c r="K152" i="23"/>
  <c r="K251" i="23"/>
  <c r="I245" i="23"/>
  <c r="K237" i="23"/>
  <c r="K227" i="23"/>
  <c r="K306" i="23"/>
  <c r="I218" i="23"/>
  <c r="K313" i="23"/>
  <c r="I243" i="23"/>
  <c r="I183" i="23"/>
  <c r="I181" i="23"/>
  <c r="K190" i="23"/>
  <c r="K181" i="23"/>
  <c r="K288" i="23"/>
  <c r="I251" i="23"/>
  <c r="K326" i="23"/>
  <c r="I186" i="23"/>
  <c r="I200" i="23"/>
  <c r="K178" i="23"/>
  <c r="K259" i="23"/>
  <c r="K285" i="23"/>
  <c r="I152" i="23"/>
  <c r="K183" i="23"/>
  <c r="K234" i="23"/>
  <c r="I151" i="23"/>
  <c r="K155" i="23"/>
  <c r="I244" i="23"/>
  <c r="I316" i="23"/>
  <c r="I226" i="23"/>
  <c r="K291" i="23"/>
  <c r="K171" i="23"/>
  <c r="I297" i="23"/>
  <c r="I315" i="23"/>
  <c r="I314" i="23"/>
  <c r="I299" i="23"/>
  <c r="K211" i="23"/>
  <c r="K191" i="23"/>
  <c r="I260" i="23"/>
  <c r="K164" i="23"/>
  <c r="I187" i="23"/>
  <c r="K292" i="23"/>
  <c r="I158" i="23"/>
  <c r="K240" i="23"/>
  <c r="K327" i="23"/>
  <c r="K184" i="23"/>
  <c r="I263" i="23"/>
  <c r="K250" i="23"/>
  <c r="I272" i="23"/>
  <c r="I320" i="23"/>
  <c r="K284" i="23"/>
  <c r="K300" i="23"/>
  <c r="I221" i="23"/>
  <c r="I164" i="23"/>
  <c r="K193" i="23"/>
  <c r="K286" i="23"/>
  <c r="K271" i="23"/>
  <c r="I198" i="23"/>
  <c r="K167" i="23"/>
  <c r="K175" i="23"/>
  <c r="I261" i="23"/>
  <c r="K324" i="23"/>
  <c r="I156" i="23"/>
  <c r="I235" i="23"/>
  <c r="I180" i="23"/>
  <c r="K192" i="23"/>
  <c r="K266" i="23"/>
  <c r="I232" i="23"/>
  <c r="I234" i="23"/>
  <c r="K293" i="23"/>
  <c r="K150" i="23"/>
  <c r="K221" i="23"/>
  <c r="I259" i="23"/>
  <c r="K225" i="23"/>
  <c r="K267" i="23"/>
  <c r="K273" i="23"/>
  <c r="K274" i="23"/>
  <c r="I287" i="23"/>
  <c r="I189" i="23"/>
  <c r="I309" i="23"/>
  <c r="I172" i="23"/>
  <c r="K176" i="23"/>
  <c r="K169" i="23"/>
  <c r="K187" i="23"/>
  <c r="K261" i="23"/>
  <c r="K280" i="23"/>
  <c r="I210" i="23"/>
  <c r="K179" i="23"/>
  <c r="I286" i="23"/>
  <c r="K209" i="23"/>
  <c r="I311" i="23"/>
  <c r="I253" i="23"/>
  <c r="I207" i="23"/>
  <c r="K283" i="23"/>
  <c r="I229" i="23"/>
  <c r="K268" i="23"/>
  <c r="K212" i="23"/>
  <c r="I217" i="23"/>
  <c r="K249" i="23"/>
  <c r="K257" i="23"/>
  <c r="K247" i="23"/>
  <c r="K255" i="23"/>
  <c r="I159" i="23"/>
  <c r="I325" i="23"/>
  <c r="I196" i="23"/>
  <c r="I318" i="23"/>
  <c r="K173" i="23"/>
  <c r="K205" i="23"/>
  <c r="I166" i="23"/>
  <c r="I268" i="23"/>
  <c r="K204" i="23"/>
  <c r="K149" i="23"/>
  <c r="K289" i="23"/>
  <c r="K207" i="23"/>
  <c r="K304" i="23"/>
  <c r="K208" i="23"/>
  <c r="K303" i="23"/>
  <c r="I150" i="23"/>
  <c r="J150" i="23" s="1"/>
  <c r="I222" i="23"/>
  <c r="I236" i="23"/>
  <c r="I296" i="23"/>
  <c r="I238" i="23"/>
  <c r="I175" i="23"/>
  <c r="I288" i="23"/>
  <c r="C99" i="23"/>
  <c r="C101" i="23" s="1"/>
  <c r="E101" i="23" s="1"/>
  <c r="D100" i="28" l="1"/>
  <c r="I213" i="28" s="1"/>
  <c r="C101" i="28"/>
  <c r="E101" i="28" s="1"/>
  <c r="E98" i="28"/>
  <c r="E99" i="28" s="1"/>
  <c r="D98" i="28"/>
  <c r="D99" i="28" s="1"/>
  <c r="C148" i="28" s="1"/>
  <c r="L149" i="23"/>
  <c r="M149" i="23" s="1"/>
  <c r="P149" i="23" s="1"/>
  <c r="B10" i="29" s="1"/>
  <c r="L150" i="23"/>
  <c r="M150" i="23" s="1"/>
  <c r="Q150" i="23"/>
  <c r="J151" i="23"/>
  <c r="C148" i="23"/>
  <c r="D101" i="23"/>
  <c r="D148" i="23" s="1"/>
  <c r="K193" i="28"/>
  <c r="K237" i="28"/>
  <c r="I264" i="28"/>
  <c r="I208" i="28"/>
  <c r="I252" i="28"/>
  <c r="I164" i="28"/>
  <c r="I156" i="28"/>
  <c r="I189" i="28"/>
  <c r="I276" i="28"/>
  <c r="I269" i="28"/>
  <c r="K306" i="28"/>
  <c r="I151" i="28"/>
  <c r="I159" i="28"/>
  <c r="I266" i="28"/>
  <c r="K264" i="28"/>
  <c r="K184" i="28"/>
  <c r="K187" i="28"/>
  <c r="K303" i="28"/>
  <c r="K289" i="28"/>
  <c r="K293" i="28"/>
  <c r="K160" i="28"/>
  <c r="K273" i="28"/>
  <c r="K225" i="28"/>
  <c r="I315" i="28"/>
  <c r="K199" i="28"/>
  <c r="I261" i="28"/>
  <c r="K162" i="28"/>
  <c r="K158" i="28"/>
  <c r="K288" i="28"/>
  <c r="I182" i="28"/>
  <c r="I313" i="28"/>
  <c r="I263" i="28"/>
  <c r="K211" i="28"/>
  <c r="I282" i="28"/>
  <c r="I175" i="28"/>
  <c r="K309" i="28"/>
  <c r="I246" i="28"/>
  <c r="K286" i="28"/>
  <c r="K164" i="28"/>
  <c r="I233" i="28"/>
  <c r="I290" i="28"/>
  <c r="K161" i="28"/>
  <c r="K311" i="28"/>
  <c r="I306" i="28"/>
  <c r="K204" i="28"/>
  <c r="K153" i="28"/>
  <c r="K244" i="28"/>
  <c r="K277" i="28"/>
  <c r="K284" i="28"/>
  <c r="K252" i="28"/>
  <c r="K185" i="28"/>
  <c r="I186" i="28"/>
  <c r="I187" i="28"/>
  <c r="K195" i="28"/>
  <c r="K326" i="28"/>
  <c r="K246" i="28"/>
  <c r="K271" i="28"/>
  <c r="K196" i="28"/>
  <c r="I176" i="28"/>
  <c r="K169" i="28"/>
  <c r="K274" i="28"/>
  <c r="I161" i="28"/>
  <c r="K249" i="28"/>
  <c r="K172" i="28"/>
  <c r="K205" i="28"/>
  <c r="I256" i="28"/>
  <c r="K236" i="28"/>
  <c r="I204" i="28"/>
  <c r="I228" i="28"/>
  <c r="I259" i="28"/>
  <c r="K313" i="28"/>
  <c r="I162" i="28"/>
  <c r="I327" i="28"/>
  <c r="I310" i="28"/>
  <c r="K287" i="28"/>
  <c r="I217" i="28"/>
  <c r="I163" i="28"/>
  <c r="I227" i="28"/>
  <c r="I152" i="28"/>
  <c r="K155" i="28"/>
  <c r="I243" i="28"/>
  <c r="I207" i="28"/>
  <c r="I190" i="28"/>
  <c r="K165" i="28"/>
  <c r="I283" i="28"/>
  <c r="K263" i="28"/>
  <c r="K258" i="28"/>
  <c r="I309" i="28"/>
  <c r="I181" i="28"/>
  <c r="I239" i="28"/>
  <c r="I292" i="28"/>
  <c r="K268" i="28"/>
  <c r="K190" i="28"/>
  <c r="K186" i="28"/>
  <c r="K219" i="28"/>
  <c r="I209" i="28"/>
  <c r="K272" i="28"/>
  <c r="K163" i="28"/>
  <c r="K245" i="28"/>
  <c r="K222" i="28"/>
  <c r="K299" i="28"/>
  <c r="I262" i="28"/>
  <c r="K179" i="28"/>
  <c r="I223" i="28"/>
  <c r="I272" i="28"/>
  <c r="I220" i="28"/>
  <c r="K255" i="28"/>
  <c r="I328" i="28"/>
  <c r="K202" i="28"/>
  <c r="I167" i="28"/>
  <c r="K318" i="28"/>
  <c r="K281" i="28"/>
  <c r="K243" i="28"/>
  <c r="I218" i="28"/>
  <c r="K327" i="28"/>
  <c r="K188" i="28"/>
  <c r="I238" i="28"/>
  <c r="I258" i="28"/>
  <c r="I249" i="28"/>
  <c r="K213" i="28"/>
  <c r="K319" i="28"/>
  <c r="I219" i="28"/>
  <c r="I197" i="28"/>
  <c r="K226" i="28"/>
  <c r="I321" i="28"/>
  <c r="K302" i="28"/>
  <c r="K235" i="28"/>
  <c r="I289" i="28"/>
  <c r="K296" i="28"/>
  <c r="I308" i="28"/>
  <c r="K191" i="28"/>
  <c r="I288" i="28"/>
  <c r="I293" i="28"/>
  <c r="K157" i="28"/>
  <c r="K174" i="28"/>
  <c r="K294" i="28"/>
  <c r="K295" i="28"/>
  <c r="K177" i="28"/>
  <c r="I325" i="28"/>
  <c r="I168" i="28"/>
  <c r="I212" i="28"/>
  <c r="K228" i="28"/>
  <c r="K151" i="28"/>
  <c r="K256" i="28"/>
  <c r="I247" i="28"/>
  <c r="I307" i="28"/>
  <c r="I165" i="28"/>
  <c r="K200" i="28"/>
  <c r="I280" i="28"/>
  <c r="I224" i="28"/>
  <c r="K238" i="28"/>
  <c r="K227" i="28"/>
  <c r="I323" i="28"/>
  <c r="I255" i="28"/>
  <c r="I278" i="28"/>
  <c r="I230" i="28"/>
  <c r="K298" i="28"/>
  <c r="I149" i="28"/>
  <c r="K210" i="28"/>
  <c r="I210" i="28"/>
  <c r="K307" i="28"/>
  <c r="I199" i="28"/>
  <c r="I188" i="28"/>
  <c r="K223" i="28"/>
  <c r="I184" i="28"/>
  <c r="K182" i="28"/>
  <c r="K248" i="28"/>
  <c r="I192" i="28"/>
  <c r="K279" i="28"/>
  <c r="I260" i="28"/>
  <c r="K234" i="28"/>
  <c r="K171" i="28"/>
  <c r="I312" i="28"/>
  <c r="K323" i="28"/>
  <c r="I318" i="28"/>
  <c r="K328" i="28"/>
  <c r="I254" i="28"/>
  <c r="K265" i="28"/>
  <c r="I203" i="28"/>
  <c r="K214" i="28"/>
  <c r="K260" i="28"/>
  <c r="I173" i="28"/>
  <c r="K305" i="28"/>
  <c r="I300" i="28"/>
  <c r="I215" i="28"/>
  <c r="I296" i="28"/>
  <c r="I267" i="28"/>
  <c r="K315" i="28"/>
  <c r="I178" i="28"/>
  <c r="I174" i="28"/>
  <c r="K207" i="28"/>
  <c r="I299" i="28"/>
  <c r="I257" i="28"/>
  <c r="I287" i="28"/>
  <c r="I240" i="28"/>
  <c r="I154" i="28"/>
  <c r="I324" i="28"/>
  <c r="K267" i="28"/>
  <c r="K178" i="28"/>
  <c r="K176" i="28"/>
  <c r="I236" i="28"/>
  <c r="I302" i="28"/>
  <c r="I265" i="28"/>
  <c r="K183" i="28"/>
  <c r="I196" i="28"/>
  <c r="K292" i="28"/>
  <c r="I183" i="28"/>
  <c r="I160" i="28"/>
  <c r="K154" i="28"/>
  <c r="K239" i="28"/>
  <c r="I185" i="28"/>
  <c r="I198" i="28"/>
  <c r="I298" i="28"/>
  <c r="K300" i="28"/>
  <c r="I279" i="28"/>
  <c r="I275" i="28"/>
  <c r="K283" i="28"/>
  <c r="K259" i="28"/>
  <c r="I297" i="28"/>
  <c r="K253" i="28"/>
  <c r="I225" i="28"/>
  <c r="I195" i="28"/>
  <c r="K257" i="28"/>
  <c r="I303" i="28"/>
  <c r="I211" i="28"/>
  <c r="K167" i="28"/>
  <c r="K278" i="28"/>
  <c r="I191" i="28"/>
  <c r="K175" i="28"/>
  <c r="I311" i="28"/>
  <c r="I205" i="28"/>
  <c r="K159" i="28"/>
  <c r="K208" i="28"/>
  <c r="I326" i="28"/>
  <c r="K224" i="28"/>
  <c r="I241" i="28"/>
  <c r="I155" i="28"/>
  <c r="K232" i="28"/>
  <c r="K170" i="28"/>
  <c r="I320" i="28"/>
  <c r="K156" i="28"/>
  <c r="I281" i="28"/>
  <c r="K206" i="28"/>
  <c r="K308" i="28"/>
  <c r="K282" i="28"/>
  <c r="I274" i="28"/>
  <c r="I329" i="28"/>
  <c r="I158" i="28"/>
  <c r="I305" i="28"/>
  <c r="K233" i="28"/>
  <c r="I153" i="28"/>
  <c r="I169" i="28"/>
  <c r="I232" i="28"/>
  <c r="I201" i="28"/>
  <c r="K247" i="28"/>
  <c r="I194" i="28"/>
  <c r="K173" i="28"/>
  <c r="I285" i="28"/>
  <c r="I244" i="28"/>
  <c r="K166" i="28"/>
  <c r="I216" i="28"/>
  <c r="K270" i="28"/>
  <c r="K317" i="28"/>
  <c r="K242" i="28"/>
  <c r="I316" i="28"/>
  <c r="K215" i="28"/>
  <c r="K201" i="28"/>
  <c r="I253" i="28"/>
  <c r="I248" i="28"/>
  <c r="I221" i="28"/>
  <c r="I270" i="28"/>
  <c r="K152" i="28"/>
  <c r="K240" i="28"/>
  <c r="K181" i="28"/>
  <c r="K194" i="28"/>
  <c r="I245" i="28"/>
  <c r="I271" i="28"/>
  <c r="K285" i="28"/>
  <c r="K329" i="28"/>
  <c r="K250" i="28"/>
  <c r="K276" i="28"/>
  <c r="K221" i="28"/>
  <c r="K254" i="28"/>
  <c r="K261" i="28"/>
  <c r="K218" i="28"/>
  <c r="I286" i="28"/>
  <c r="K168" i="28"/>
  <c r="I171" i="28"/>
  <c r="K291" i="28"/>
  <c r="I294" i="28"/>
  <c r="I277" i="28"/>
  <c r="I166" i="28"/>
  <c r="I179" i="28"/>
  <c r="I231" i="28"/>
  <c r="K150" i="28"/>
  <c r="I250" i="28"/>
  <c r="I157" i="28"/>
  <c r="K266" i="28"/>
  <c r="K275" i="28"/>
  <c r="K322" i="28"/>
  <c r="I214" i="28"/>
  <c r="I301" i="28"/>
  <c r="K209" i="28"/>
  <c r="K180" i="28"/>
  <c r="K212" i="28"/>
  <c r="I314" i="28"/>
  <c r="K316" i="28"/>
  <c r="K251" i="28"/>
  <c r="I273" i="28"/>
  <c r="I172" i="28"/>
  <c r="K269" i="28"/>
  <c r="K301" i="28"/>
  <c r="I237" i="28"/>
  <c r="I242" i="28"/>
  <c r="K192" i="28"/>
  <c r="I170" i="28"/>
  <c r="K314" i="28"/>
  <c r="K198" i="28"/>
  <c r="I322" i="28"/>
  <c r="K324" i="28"/>
  <c r="K229" i="28"/>
  <c r="K189" i="28"/>
  <c r="I180" i="28"/>
  <c r="I268" i="28"/>
  <c r="I304" i="28"/>
  <c r="K304" i="28"/>
  <c r="K310" i="28"/>
  <c r="K262" i="28"/>
  <c r="K149" i="28"/>
  <c r="I177" i="28"/>
  <c r="I193" i="28"/>
  <c r="I150" i="28"/>
  <c r="J150" i="28" s="1"/>
  <c r="I200" i="28"/>
  <c r="K325" i="28" l="1"/>
  <c r="K320" i="28"/>
  <c r="K297" i="28"/>
  <c r="I284" i="28"/>
  <c r="I317" i="28"/>
  <c r="K241" i="28"/>
  <c r="I291" i="28"/>
  <c r="K220" i="28"/>
  <c r="K197" i="28"/>
  <c r="I222" i="28"/>
  <c r="K230" i="28"/>
  <c r="I229" i="28"/>
  <c r="K203" i="28"/>
  <c r="I251" i="28"/>
  <c r="I206" i="28"/>
  <c r="I319" i="28"/>
  <c r="I235" i="28"/>
  <c r="K216" i="28"/>
  <c r="K231" i="28"/>
  <c r="I226" i="28"/>
  <c r="I234" i="28"/>
  <c r="K217" i="28"/>
  <c r="K290" i="28"/>
  <c r="K312" i="28"/>
  <c r="K280" i="28"/>
  <c r="I202" i="28"/>
  <c r="K321" i="28"/>
  <c r="I295" i="28"/>
  <c r="C11" i="29"/>
  <c r="P150" i="23"/>
  <c r="B11" i="29" s="1"/>
  <c r="D101" i="28"/>
  <c r="D148" i="28" s="1"/>
  <c r="L149" i="28"/>
  <c r="M149" i="28" s="1"/>
  <c r="P149" i="28" s="1"/>
  <c r="D10" i="29" s="1"/>
  <c r="L150" i="28"/>
  <c r="M150" i="28" s="1"/>
  <c r="Q150" i="28"/>
  <c r="J151" i="28"/>
  <c r="L151" i="23"/>
  <c r="M151" i="23" s="1"/>
  <c r="Q151" i="23"/>
  <c r="J152" i="23"/>
  <c r="E11" i="29" l="1"/>
  <c r="P150" i="28"/>
  <c r="D11" i="29" s="1"/>
  <c r="C12" i="29"/>
  <c r="P151" i="23"/>
  <c r="B12" i="29" s="1"/>
  <c r="L151" i="28"/>
  <c r="M151" i="28" s="1"/>
  <c r="Q151" i="28"/>
  <c r="J152" i="28"/>
  <c r="L152" i="23"/>
  <c r="M152" i="23" s="1"/>
  <c r="Q152" i="23"/>
  <c r="J153" i="23"/>
  <c r="E12" i="29" l="1"/>
  <c r="P151" i="28"/>
  <c r="D12" i="29" s="1"/>
  <c r="C13" i="29"/>
  <c r="P152" i="23"/>
  <c r="B13" i="29" s="1"/>
  <c r="L153" i="23"/>
  <c r="M153" i="23" s="1"/>
  <c r="Q153" i="23"/>
  <c r="J154" i="23"/>
  <c r="L152" i="28"/>
  <c r="M152" i="28" s="1"/>
  <c r="Q152" i="28"/>
  <c r="J153" i="28"/>
  <c r="E13" i="29" l="1"/>
  <c r="P152" i="28"/>
  <c r="D13" i="29" s="1"/>
  <c r="C14" i="29"/>
  <c r="P153" i="23"/>
  <c r="B14" i="29" s="1"/>
  <c r="L153" i="28"/>
  <c r="M153" i="28" s="1"/>
  <c r="Q153" i="28"/>
  <c r="J154" i="28"/>
  <c r="L154" i="23"/>
  <c r="M154" i="23" s="1"/>
  <c r="Q154" i="23"/>
  <c r="J155" i="23"/>
  <c r="E14" i="29" l="1"/>
  <c r="P153" i="28"/>
  <c r="D14" i="29" s="1"/>
  <c r="C15" i="29"/>
  <c r="P154" i="23"/>
  <c r="B15" i="29" s="1"/>
  <c r="L154" i="28"/>
  <c r="M154" i="28" s="1"/>
  <c r="Q154" i="28"/>
  <c r="J155" i="28"/>
  <c r="L155" i="23"/>
  <c r="M155" i="23" s="1"/>
  <c r="Q155" i="23"/>
  <c r="J156" i="23"/>
  <c r="E15" i="29" l="1"/>
  <c r="P154" i="28"/>
  <c r="D15" i="29" s="1"/>
  <c r="C16" i="29"/>
  <c r="P155" i="23"/>
  <c r="B16" i="29" s="1"/>
  <c r="L156" i="23"/>
  <c r="M156" i="23" s="1"/>
  <c r="Q156" i="23"/>
  <c r="J157" i="23"/>
  <c r="L155" i="28"/>
  <c r="M155" i="28" s="1"/>
  <c r="Q155" i="28"/>
  <c r="J156" i="28"/>
  <c r="P155" i="28" l="1"/>
  <c r="D16" i="29" s="1"/>
  <c r="C17" i="29"/>
  <c r="P156" i="23"/>
  <c r="B17" i="29" s="1"/>
  <c r="E16" i="29"/>
  <c r="L157" i="23"/>
  <c r="M157" i="23" s="1"/>
  <c r="Q157" i="23"/>
  <c r="J158" i="23"/>
  <c r="L156" i="28"/>
  <c r="M156" i="28" s="1"/>
  <c r="Q156" i="28"/>
  <c r="J157" i="28"/>
  <c r="P156" i="28" l="1"/>
  <c r="D17" i="29" s="1"/>
  <c r="C18" i="29"/>
  <c r="P157" i="23"/>
  <c r="E17" i="29"/>
  <c r="L158" i="23"/>
  <c r="M158" i="23" s="1"/>
  <c r="Q158" i="23"/>
  <c r="J159" i="23"/>
  <c r="Q157" i="28"/>
  <c r="L157" i="28"/>
  <c r="M157" i="28" s="1"/>
  <c r="J158" i="28"/>
  <c r="B18" i="29"/>
  <c r="E18" i="29" l="1"/>
  <c r="P157" i="28"/>
  <c r="D18" i="29" s="1"/>
  <c r="C19" i="29"/>
  <c r="P158" i="23"/>
  <c r="B19" i="29" s="1"/>
  <c r="L158" i="28"/>
  <c r="M158" i="28" s="1"/>
  <c r="J159" i="28"/>
  <c r="Q158" i="28"/>
  <c r="L159" i="23"/>
  <c r="M159" i="23" s="1"/>
  <c r="Q159" i="23"/>
  <c r="J160" i="23"/>
  <c r="E19" i="29" l="1"/>
  <c r="P158" i="28"/>
  <c r="D19" i="29" s="1"/>
  <c r="C20" i="29"/>
  <c r="P159" i="23"/>
  <c r="B20" i="29" s="1"/>
  <c r="L160" i="23"/>
  <c r="M160" i="23" s="1"/>
  <c r="J161" i="23"/>
  <c r="Q160" i="23"/>
  <c r="L159" i="28"/>
  <c r="M159" i="28" s="1"/>
  <c r="Q159" i="28"/>
  <c r="J160" i="28"/>
  <c r="E20" i="29" l="1"/>
  <c r="P159" i="28"/>
  <c r="D20" i="29" s="1"/>
  <c r="C21" i="29"/>
  <c r="P160" i="23"/>
  <c r="B21" i="29" s="1"/>
  <c r="L161" i="23"/>
  <c r="M161" i="23" s="1"/>
  <c r="Q161" i="23"/>
  <c r="J162" i="23"/>
  <c r="L160" i="28"/>
  <c r="M160" i="28" s="1"/>
  <c r="Q160" i="28"/>
  <c r="J161" i="28"/>
  <c r="E21" i="29" l="1"/>
  <c r="P160" i="28"/>
  <c r="D21" i="29" s="1"/>
  <c r="C22" i="29"/>
  <c r="P161" i="23"/>
  <c r="B22" i="29" s="1"/>
  <c r="L161" i="28"/>
  <c r="M161" i="28" s="1"/>
  <c r="Q161" i="28"/>
  <c r="J162" i="28"/>
  <c r="L162" i="23"/>
  <c r="M162" i="23" s="1"/>
  <c r="Q162" i="23"/>
  <c r="J163" i="23"/>
  <c r="E22" i="29" l="1"/>
  <c r="P161" i="28"/>
  <c r="D22" i="29" s="1"/>
  <c r="C23" i="29"/>
  <c r="P162" i="23"/>
  <c r="B23" i="29" s="1"/>
  <c r="L162" i="28"/>
  <c r="M162" i="28" s="1"/>
  <c r="Q162" i="28"/>
  <c r="J163" i="28"/>
  <c r="Q163" i="23"/>
  <c r="L163" i="23"/>
  <c r="M163" i="23" s="1"/>
  <c r="J164" i="23"/>
  <c r="P162" i="28" l="1"/>
  <c r="D23" i="29" s="1"/>
  <c r="C24" i="29"/>
  <c r="P163" i="23"/>
  <c r="E23" i="29"/>
  <c r="L164" i="23"/>
  <c r="M164" i="23" s="1"/>
  <c r="Q164" i="23"/>
  <c r="J165" i="23"/>
  <c r="B24" i="29"/>
  <c r="L163" i="28"/>
  <c r="M163" i="28" s="1"/>
  <c r="J164" i="28"/>
  <c r="Q163" i="28"/>
  <c r="P163" i="28" l="1"/>
  <c r="D24" i="29" s="1"/>
  <c r="C25" i="29"/>
  <c r="P164" i="23"/>
  <c r="B25" i="29" s="1"/>
  <c r="E24" i="29"/>
  <c r="L164" i="28"/>
  <c r="M164" i="28" s="1"/>
  <c r="Q164" i="28"/>
  <c r="J165" i="28"/>
  <c r="L165" i="23"/>
  <c r="M165" i="23" s="1"/>
  <c r="Q165" i="23"/>
  <c r="J166" i="23"/>
  <c r="E25" i="29" l="1"/>
  <c r="P164" i="28"/>
  <c r="D25" i="29" s="1"/>
  <c r="C26" i="29"/>
  <c r="P165" i="23"/>
  <c r="B26" i="29" s="1"/>
  <c r="L166" i="23"/>
  <c r="M166" i="23" s="1"/>
  <c r="Q166" i="23"/>
  <c r="J167" i="23"/>
  <c r="Q165" i="28"/>
  <c r="L165" i="28"/>
  <c r="M165" i="28" s="1"/>
  <c r="J166" i="28"/>
  <c r="E26" i="29" l="1"/>
  <c r="P165" i="28"/>
  <c r="D26" i="29" s="1"/>
  <c r="C27" i="29"/>
  <c r="P166" i="23"/>
  <c r="B27" i="29" s="1"/>
  <c r="L167" i="23"/>
  <c r="M167" i="23" s="1"/>
  <c r="Q167" i="23"/>
  <c r="J168" i="23"/>
  <c r="L166" i="28"/>
  <c r="M166" i="28" s="1"/>
  <c r="J167" i="28"/>
  <c r="Q166" i="28"/>
  <c r="E27" i="29" l="1"/>
  <c r="P166" i="28"/>
  <c r="D27" i="29" s="1"/>
  <c r="C28" i="29"/>
  <c r="P167" i="23"/>
  <c r="B28" i="29" s="1"/>
  <c r="L167" i="28"/>
  <c r="M167" i="28" s="1"/>
  <c r="Q167" i="28"/>
  <c r="J168" i="28"/>
  <c r="L168" i="23"/>
  <c r="M168" i="23" s="1"/>
  <c r="Q168" i="23"/>
  <c r="J169" i="23"/>
  <c r="E28" i="29" l="1"/>
  <c r="P167" i="28"/>
  <c r="D28" i="29" s="1"/>
  <c r="C29" i="29"/>
  <c r="P168" i="23"/>
  <c r="B29" i="29" s="1"/>
  <c r="L169" i="23"/>
  <c r="M169" i="23" s="1"/>
  <c r="Q169" i="23"/>
  <c r="J170" i="23"/>
  <c r="L168" i="28"/>
  <c r="M168" i="28" s="1"/>
  <c r="Q168" i="28"/>
  <c r="J169" i="28"/>
  <c r="E29" i="29" l="1"/>
  <c r="P168" i="28"/>
  <c r="D29" i="29" s="1"/>
  <c r="C30" i="29"/>
  <c r="P169" i="23"/>
  <c r="B30" i="29" s="1"/>
  <c r="L169" i="28"/>
  <c r="M169" i="28" s="1"/>
  <c r="Q169" i="28"/>
  <c r="J170" i="28"/>
  <c r="Q170" i="23"/>
  <c r="J171" i="23"/>
  <c r="L170" i="23"/>
  <c r="M170" i="23" s="1"/>
  <c r="E30" i="29" l="1"/>
  <c r="P169" i="28"/>
  <c r="D30" i="29" s="1"/>
  <c r="C31" i="29"/>
  <c r="P170" i="23"/>
  <c r="B31" i="29" s="1"/>
  <c r="L171" i="23"/>
  <c r="M171" i="23" s="1"/>
  <c r="Q171" i="23"/>
  <c r="J172" i="23"/>
  <c r="L170" i="28"/>
  <c r="M170" i="28" s="1"/>
  <c r="Q170" i="28"/>
  <c r="J171" i="28"/>
  <c r="E31" i="29" l="1"/>
  <c r="P170" i="28"/>
  <c r="D31" i="29" s="1"/>
  <c r="P171" i="23"/>
  <c r="B32" i="29" s="1"/>
  <c r="C32" i="29"/>
  <c r="L171" i="28"/>
  <c r="M171" i="28" s="1"/>
  <c r="Q171" i="28"/>
  <c r="J172" i="28"/>
  <c r="L172" i="23"/>
  <c r="M172" i="23" s="1"/>
  <c r="Q172" i="23"/>
  <c r="J173" i="23"/>
  <c r="E32" i="29" l="1"/>
  <c r="P171" i="28"/>
  <c r="D32" i="29" s="1"/>
  <c r="C33" i="29"/>
  <c r="P172" i="23"/>
  <c r="B33" i="29" s="1"/>
  <c r="L173" i="23"/>
  <c r="M173" i="23" s="1"/>
  <c r="Q173" i="23"/>
  <c r="J174" i="23"/>
  <c r="L172" i="28"/>
  <c r="M172" i="28" s="1"/>
  <c r="Q172" i="28"/>
  <c r="J173" i="28"/>
  <c r="E33" i="29" l="1"/>
  <c r="P172" i="28"/>
  <c r="D33" i="29" s="1"/>
  <c r="C34" i="29"/>
  <c r="P173" i="23"/>
  <c r="B34" i="29" s="1"/>
  <c r="Q173" i="28"/>
  <c r="L173" i="28"/>
  <c r="M173" i="28" s="1"/>
  <c r="J174" i="28"/>
  <c r="L174" i="23"/>
  <c r="M174" i="23" s="1"/>
  <c r="Q174" i="23"/>
  <c r="J175" i="23"/>
  <c r="E34" i="29" l="1"/>
  <c r="P173" i="28"/>
  <c r="D34" i="29" s="1"/>
  <c r="C35" i="29"/>
  <c r="P174" i="23"/>
  <c r="B35" i="29" s="1"/>
  <c r="L175" i="23"/>
  <c r="M175" i="23" s="1"/>
  <c r="Q175" i="23"/>
  <c r="J176" i="23"/>
  <c r="L174" i="28"/>
  <c r="M174" i="28" s="1"/>
  <c r="Q174" i="28"/>
  <c r="J175" i="28"/>
  <c r="P174" i="28" l="1"/>
  <c r="D35" i="29" s="1"/>
  <c r="C36" i="29"/>
  <c r="P175" i="23"/>
  <c r="B36" i="29" s="1"/>
  <c r="E35" i="29"/>
  <c r="L176" i="23"/>
  <c r="M176" i="23" s="1"/>
  <c r="Q176" i="23"/>
  <c r="J177" i="23"/>
  <c r="L175" i="28"/>
  <c r="M175" i="28" s="1"/>
  <c r="J176" i="28"/>
  <c r="Q175" i="28"/>
  <c r="P175" i="28" l="1"/>
  <c r="D36" i="29" s="1"/>
  <c r="C37" i="29"/>
  <c r="P176" i="23"/>
  <c r="B37" i="29" s="1"/>
  <c r="E36" i="29"/>
  <c r="L176" i="28"/>
  <c r="M176" i="28" s="1"/>
  <c r="Q176" i="28"/>
  <c r="J177" i="28"/>
  <c r="Q177" i="23"/>
  <c r="L177" i="23"/>
  <c r="M177" i="23" s="1"/>
  <c r="J178" i="23"/>
  <c r="E37" i="29" l="1"/>
  <c r="P176" i="28"/>
  <c r="D37" i="29" s="1"/>
  <c r="C38" i="29"/>
  <c r="P177" i="23"/>
  <c r="B38" i="29" s="1"/>
  <c r="L178" i="23"/>
  <c r="M178" i="23" s="1"/>
  <c r="Q178" i="23"/>
  <c r="J179" i="23"/>
  <c r="L177" i="28"/>
  <c r="M177" i="28" s="1"/>
  <c r="Q177" i="28"/>
  <c r="J178" i="28"/>
  <c r="P177" i="28" l="1"/>
  <c r="D38" i="29" s="1"/>
  <c r="C39" i="29"/>
  <c r="P178" i="23"/>
  <c r="B39" i="29" s="1"/>
  <c r="E38" i="29"/>
  <c r="L179" i="23"/>
  <c r="M179" i="23" s="1"/>
  <c r="Q179" i="23"/>
  <c r="J180" i="23"/>
  <c r="L178" i="28"/>
  <c r="M178" i="28" s="1"/>
  <c r="Q178" i="28"/>
  <c r="J179" i="28"/>
  <c r="E39" i="29" l="1"/>
  <c r="P178" i="28"/>
  <c r="D39" i="29" s="1"/>
  <c r="C40" i="29"/>
  <c r="P179" i="23"/>
  <c r="B40" i="29" s="1"/>
  <c r="L179" i="28"/>
  <c r="M179" i="28" s="1"/>
  <c r="Q179" i="28"/>
  <c r="J180" i="28"/>
  <c r="L180" i="23"/>
  <c r="M180" i="23" s="1"/>
  <c r="Q180" i="23"/>
  <c r="J181" i="23"/>
  <c r="E40" i="29" l="1"/>
  <c r="P179" i="28"/>
  <c r="D40" i="29" s="1"/>
  <c r="C41" i="29"/>
  <c r="P180" i="23"/>
  <c r="B41" i="29" s="1"/>
  <c r="L181" i="23"/>
  <c r="M181" i="23" s="1"/>
  <c r="J182" i="23"/>
  <c r="Q181" i="23"/>
  <c r="L180" i="28"/>
  <c r="M180" i="28" s="1"/>
  <c r="J181" i="28"/>
  <c r="Q180" i="28"/>
  <c r="E41" i="29" l="1"/>
  <c r="P180" i="28"/>
  <c r="D41" i="29" s="1"/>
  <c r="C42" i="29"/>
  <c r="P181" i="23"/>
  <c r="B42" i="29" s="1"/>
  <c r="L181" i="28"/>
  <c r="M181" i="28" s="1"/>
  <c r="Q181" i="28"/>
  <c r="J182" i="28"/>
  <c r="L182" i="23"/>
  <c r="M182" i="23" s="1"/>
  <c r="Q182" i="23"/>
  <c r="J183" i="23"/>
  <c r="E42" i="29" l="1"/>
  <c r="P181" i="28"/>
  <c r="D42" i="29" s="1"/>
  <c r="P182" i="23"/>
  <c r="B43" i="29" s="1"/>
  <c r="C43" i="29"/>
  <c r="L182" i="28"/>
  <c r="M182" i="28" s="1"/>
  <c r="J183" i="28"/>
  <c r="Q182" i="28"/>
  <c r="L183" i="23"/>
  <c r="M183" i="23" s="1"/>
  <c r="Q183" i="23"/>
  <c r="J184" i="23"/>
  <c r="E43" i="29" l="1"/>
  <c r="P182" i="28"/>
  <c r="D43" i="29" s="1"/>
  <c r="C44" i="29"/>
  <c r="P183" i="23"/>
  <c r="B44" i="29" s="1"/>
  <c r="L184" i="23"/>
  <c r="M184" i="23" s="1"/>
  <c r="Q184" i="23"/>
  <c r="J185" i="23"/>
  <c r="Q183" i="28"/>
  <c r="J184" i="28"/>
  <c r="L183" i="28"/>
  <c r="M183" i="28" s="1"/>
  <c r="E44" i="29" l="1"/>
  <c r="P183" i="28"/>
  <c r="D44" i="29" s="1"/>
  <c r="C45" i="29"/>
  <c r="P184" i="23"/>
  <c r="B45" i="29" s="1"/>
  <c r="L184" i="28"/>
  <c r="M184" i="28" s="1"/>
  <c r="Q184" i="28"/>
  <c r="J185" i="28"/>
  <c r="Q185" i="23"/>
  <c r="L185" i="23"/>
  <c r="M185" i="23" s="1"/>
  <c r="J186" i="23"/>
  <c r="E45" i="29" l="1"/>
  <c r="P184" i="28"/>
  <c r="D45" i="29" s="1"/>
  <c r="C46" i="29"/>
  <c r="P185" i="23"/>
  <c r="B46" i="29" s="1"/>
  <c r="L186" i="23"/>
  <c r="M186" i="23" s="1"/>
  <c r="Q186" i="23"/>
  <c r="J187" i="23"/>
  <c r="L185" i="28"/>
  <c r="M185" i="28" s="1"/>
  <c r="Q185" i="28"/>
  <c r="J186" i="28"/>
  <c r="E46" i="29" l="1"/>
  <c r="P185" i="28"/>
  <c r="D46" i="29" s="1"/>
  <c r="C47" i="29"/>
  <c r="P186" i="23"/>
  <c r="B47" i="29" s="1"/>
  <c r="L187" i="23"/>
  <c r="M187" i="23" s="1"/>
  <c r="Q187" i="23"/>
  <c r="J188" i="23"/>
  <c r="L186" i="28"/>
  <c r="M186" i="28" s="1"/>
  <c r="Q186" i="28"/>
  <c r="J187" i="28"/>
  <c r="E47" i="29" l="1"/>
  <c r="P186" i="28"/>
  <c r="D47" i="29" s="1"/>
  <c r="C48" i="29"/>
  <c r="P187" i="23"/>
  <c r="B48" i="29" s="1"/>
  <c r="L188" i="23"/>
  <c r="M188" i="23" s="1"/>
  <c r="Q188" i="23"/>
  <c r="J189" i="23"/>
  <c r="Q187" i="28"/>
  <c r="J188" i="28"/>
  <c r="L187" i="28"/>
  <c r="M187" i="28" s="1"/>
  <c r="P187" i="28" l="1"/>
  <c r="D48" i="29" s="1"/>
  <c r="C49" i="29"/>
  <c r="P188" i="23"/>
  <c r="B49" i="29" s="1"/>
  <c r="E48" i="29"/>
  <c r="L188" i="28"/>
  <c r="M188" i="28" s="1"/>
  <c r="Q188" i="28"/>
  <c r="J189" i="28"/>
  <c r="L189" i="23"/>
  <c r="M189" i="23" s="1"/>
  <c r="Q189" i="23"/>
  <c r="J190" i="23"/>
  <c r="P188" i="28" l="1"/>
  <c r="D49" i="29" s="1"/>
  <c r="P189" i="23"/>
  <c r="B50" i="29" s="1"/>
  <c r="E49" i="29"/>
  <c r="C50" i="29"/>
  <c r="L190" i="23"/>
  <c r="M190" i="23" s="1"/>
  <c r="Q190" i="23"/>
  <c r="J191" i="23"/>
  <c r="L189" i="28"/>
  <c r="M189" i="28" s="1"/>
  <c r="Q189" i="28"/>
  <c r="J190" i="28"/>
  <c r="E50" i="29" l="1"/>
  <c r="P189" i="28"/>
  <c r="D50" i="29" s="1"/>
  <c r="P190" i="23"/>
  <c r="B51" i="29" s="1"/>
  <c r="C51" i="29"/>
  <c r="Q190" i="28"/>
  <c r="J191" i="28"/>
  <c r="L190" i="28"/>
  <c r="M190" i="28" s="1"/>
  <c r="Q191" i="23"/>
  <c r="L191" i="23"/>
  <c r="M191" i="23" s="1"/>
  <c r="J192" i="23"/>
  <c r="E51" i="29" l="1"/>
  <c r="P190" i="28"/>
  <c r="D51" i="29" s="1"/>
  <c r="P191" i="23"/>
  <c r="B52" i="29" s="1"/>
  <c r="C52" i="29"/>
  <c r="J193" i="23"/>
  <c r="Q192" i="23"/>
  <c r="L192" i="23"/>
  <c r="M192" i="23" s="1"/>
  <c r="L191" i="28"/>
  <c r="M191" i="28" s="1"/>
  <c r="Q191" i="28"/>
  <c r="J192" i="28"/>
  <c r="E52" i="29" l="1"/>
  <c r="P191" i="28"/>
  <c r="D52" i="29" s="1"/>
  <c r="P192" i="23"/>
  <c r="B53" i="29" s="1"/>
  <c r="C53" i="29"/>
  <c r="Q192" i="28"/>
  <c r="J193" i="28"/>
  <c r="L192" i="28"/>
  <c r="M192" i="28" s="1"/>
  <c r="L193" i="23"/>
  <c r="M193" i="23" s="1"/>
  <c r="Q193" i="23"/>
  <c r="J194" i="23"/>
  <c r="E53" i="29" l="1"/>
  <c r="P192" i="28"/>
  <c r="D53" i="29" s="1"/>
  <c r="P193" i="23"/>
  <c r="B54" i="29" s="1"/>
  <c r="C54" i="29"/>
  <c r="L194" i="23"/>
  <c r="M194" i="23" s="1"/>
  <c r="Q194" i="23"/>
  <c r="J195" i="23"/>
  <c r="L193" i="28"/>
  <c r="M193" i="28" s="1"/>
  <c r="Q193" i="28"/>
  <c r="J194" i="28"/>
  <c r="E54" i="29" l="1"/>
  <c r="P193" i="28"/>
  <c r="D54" i="29" s="1"/>
  <c r="P194" i="23"/>
  <c r="B55" i="29" s="1"/>
  <c r="C55" i="29"/>
  <c r="L194" i="28"/>
  <c r="M194" i="28" s="1"/>
  <c r="J195" i="28"/>
  <c r="Q194" i="28"/>
  <c r="L195" i="23"/>
  <c r="M195" i="23" s="1"/>
  <c r="Q195" i="23"/>
  <c r="J196" i="23"/>
  <c r="E55" i="29" l="1"/>
  <c r="P194" i="28"/>
  <c r="D55" i="29" s="1"/>
  <c r="P195" i="23"/>
  <c r="B56" i="29" s="1"/>
  <c r="C56" i="29"/>
  <c r="L196" i="23"/>
  <c r="M196" i="23" s="1"/>
  <c r="Q196" i="23"/>
  <c r="J197" i="23"/>
  <c r="J196" i="28"/>
  <c r="L195" i="28"/>
  <c r="M195" i="28" s="1"/>
  <c r="Q195" i="28"/>
  <c r="E56" i="29" l="1"/>
  <c r="P195" i="28"/>
  <c r="D56" i="29" s="1"/>
  <c r="C57" i="29"/>
  <c r="P196" i="23"/>
  <c r="B57" i="29" s="1"/>
  <c r="L196" i="28"/>
  <c r="M196" i="28" s="1"/>
  <c r="Q196" i="28"/>
  <c r="J197" i="28"/>
  <c r="L197" i="23"/>
  <c r="M197" i="23" s="1"/>
  <c r="Q197" i="23"/>
  <c r="J198" i="23"/>
  <c r="E57" i="29" l="1"/>
  <c r="P196" i="28"/>
  <c r="D57" i="29" s="1"/>
  <c r="C58" i="29"/>
  <c r="P197" i="23"/>
  <c r="B58" i="29" s="1"/>
  <c r="L198" i="23"/>
  <c r="M198" i="23" s="1"/>
  <c r="Q198" i="23"/>
  <c r="J199" i="23"/>
  <c r="L197" i="28"/>
  <c r="M197" i="28" s="1"/>
  <c r="J198" i="28"/>
  <c r="Q197" i="28"/>
  <c r="E58" i="29" l="1"/>
  <c r="P197" i="28"/>
  <c r="D58" i="29" s="1"/>
  <c r="C59" i="29"/>
  <c r="P198" i="23"/>
  <c r="B59" i="29" s="1"/>
  <c r="L199" i="23"/>
  <c r="M199" i="23" s="1"/>
  <c r="Q199" i="23"/>
  <c r="J200" i="23"/>
  <c r="Q198" i="28"/>
  <c r="J199" i="28"/>
  <c r="L198" i="28"/>
  <c r="M198" i="28" s="1"/>
  <c r="E59" i="29" l="1"/>
  <c r="P198" i="28"/>
  <c r="D59" i="29" s="1"/>
  <c r="C60" i="29"/>
  <c r="P199" i="23"/>
  <c r="B60" i="29" s="1"/>
  <c r="L199" i="28"/>
  <c r="M199" i="28" s="1"/>
  <c r="Q199" i="28"/>
  <c r="J200" i="28"/>
  <c r="L200" i="23"/>
  <c r="M200" i="23" s="1"/>
  <c r="Q200" i="23"/>
  <c r="J201" i="23"/>
  <c r="E60" i="29" l="1"/>
  <c r="P199" i="28"/>
  <c r="D60" i="29" s="1"/>
  <c r="C61" i="29"/>
  <c r="P200" i="23"/>
  <c r="B61" i="29" s="1"/>
  <c r="L200" i="28"/>
  <c r="M200" i="28" s="1"/>
  <c r="J201" i="28"/>
  <c r="Q200" i="28"/>
  <c r="L201" i="23"/>
  <c r="M201" i="23" s="1"/>
  <c r="Q201" i="23"/>
  <c r="J202" i="23"/>
  <c r="E61" i="29" l="1"/>
  <c r="P200" i="28"/>
  <c r="D61" i="29" s="1"/>
  <c r="C62" i="29"/>
  <c r="P201" i="23"/>
  <c r="B62" i="29" s="1"/>
  <c r="L201" i="28"/>
  <c r="M201" i="28" s="1"/>
  <c r="Q201" i="28"/>
  <c r="J202" i="28"/>
  <c r="L202" i="23"/>
  <c r="M202" i="23" s="1"/>
  <c r="Q202" i="23"/>
  <c r="J203" i="23"/>
  <c r="E62" i="29" l="1"/>
  <c r="P201" i="28"/>
  <c r="D62" i="29" s="1"/>
  <c r="C63" i="29"/>
  <c r="P202" i="23"/>
  <c r="B63" i="29" s="1"/>
  <c r="L203" i="23"/>
  <c r="M203" i="23" s="1"/>
  <c r="Q203" i="23"/>
  <c r="J204" i="23"/>
  <c r="Q202" i="28"/>
  <c r="L202" i="28"/>
  <c r="M202" i="28" s="1"/>
  <c r="J203" i="28"/>
  <c r="E63" i="29" l="1"/>
  <c r="P202" i="28"/>
  <c r="D63" i="29" s="1"/>
  <c r="C64" i="29"/>
  <c r="P203" i="23"/>
  <c r="B64" i="29" s="1"/>
  <c r="L204" i="23"/>
  <c r="M204" i="23" s="1"/>
  <c r="Q204" i="23"/>
  <c r="J205" i="23"/>
  <c r="Q203" i="28"/>
  <c r="L203" i="28"/>
  <c r="M203" i="28" s="1"/>
  <c r="J204" i="28"/>
  <c r="E64" i="29" l="1"/>
  <c r="P203" i="28"/>
  <c r="D64" i="29" s="1"/>
  <c r="C65" i="29"/>
  <c r="P204" i="23"/>
  <c r="B65" i="29" s="1"/>
  <c r="L204" i="28"/>
  <c r="M204" i="28" s="1"/>
  <c r="Q204" i="28"/>
  <c r="J205" i="28"/>
  <c r="L205" i="23"/>
  <c r="M205" i="23" s="1"/>
  <c r="Q205" i="23"/>
  <c r="J206" i="23"/>
  <c r="E65" i="29" l="1"/>
  <c r="P204" i="28"/>
  <c r="D65" i="29" s="1"/>
  <c r="C66" i="29"/>
  <c r="P205" i="23"/>
  <c r="B66" i="29" s="1"/>
  <c r="L206" i="23"/>
  <c r="M206" i="23" s="1"/>
  <c r="Q206" i="23"/>
  <c r="J207" i="23"/>
  <c r="L205" i="28"/>
  <c r="M205" i="28" s="1"/>
  <c r="J206" i="28"/>
  <c r="Q205" i="28"/>
  <c r="E66" i="29" l="1"/>
  <c r="P205" i="28"/>
  <c r="D66" i="29" s="1"/>
  <c r="C67" i="29"/>
  <c r="P206" i="23"/>
  <c r="B67" i="29" s="1"/>
  <c r="L207" i="23"/>
  <c r="M207" i="23" s="1"/>
  <c r="Q207" i="23"/>
  <c r="J208" i="23"/>
  <c r="L206" i="28"/>
  <c r="M206" i="28" s="1"/>
  <c r="Q206" i="28"/>
  <c r="J207" i="28"/>
  <c r="E67" i="29" l="1"/>
  <c r="P206" i="28"/>
  <c r="D67" i="29" s="1"/>
  <c r="C68" i="29"/>
  <c r="P207" i="23"/>
  <c r="B68" i="29" s="1"/>
  <c r="L207" i="28"/>
  <c r="M207" i="28" s="1"/>
  <c r="Q207" i="28"/>
  <c r="J208" i="28"/>
  <c r="L208" i="23"/>
  <c r="M208" i="23" s="1"/>
  <c r="J209" i="23"/>
  <c r="Q208" i="23"/>
  <c r="E68" i="29" l="1"/>
  <c r="P207" i="28"/>
  <c r="D68" i="29" s="1"/>
  <c r="P208" i="23"/>
  <c r="B69" i="29" s="1"/>
  <c r="C69" i="29"/>
  <c r="L209" i="23"/>
  <c r="M209" i="23" s="1"/>
  <c r="Q209" i="23"/>
  <c r="J210" i="23"/>
  <c r="L208" i="28"/>
  <c r="M208" i="28" s="1"/>
  <c r="J209" i="28"/>
  <c r="Q208" i="28"/>
  <c r="E69" i="29" l="1"/>
  <c r="P208" i="28"/>
  <c r="D69" i="29" s="1"/>
  <c r="C70" i="29"/>
  <c r="P209" i="23"/>
  <c r="B70" i="29" s="1"/>
  <c r="J210" i="28"/>
  <c r="Q209" i="28"/>
  <c r="L209" i="28"/>
  <c r="M209" i="28" s="1"/>
  <c r="L210" i="23"/>
  <c r="M210" i="23" s="1"/>
  <c r="Q210" i="23"/>
  <c r="J211" i="23"/>
  <c r="P209" i="28" l="1"/>
  <c r="D70" i="29" s="1"/>
  <c r="C71" i="29"/>
  <c r="P210" i="23"/>
  <c r="B71" i="29" s="1"/>
  <c r="E70" i="29"/>
  <c r="L210" i="28"/>
  <c r="M210" i="28" s="1"/>
  <c r="Q210" i="28"/>
  <c r="J211" i="28"/>
  <c r="L211" i="23"/>
  <c r="M211" i="23" s="1"/>
  <c r="Q211" i="23"/>
  <c r="J212" i="23"/>
  <c r="E71" i="29" l="1"/>
  <c r="P210" i="28"/>
  <c r="D71" i="29" s="1"/>
  <c r="C72" i="29"/>
  <c r="P211" i="23"/>
  <c r="B72" i="29" s="1"/>
  <c r="L211" i="28"/>
  <c r="M211" i="28" s="1"/>
  <c r="J212" i="28"/>
  <c r="Q211" i="28"/>
  <c r="L212" i="23"/>
  <c r="M212" i="23" s="1"/>
  <c r="J213" i="23"/>
  <c r="Q212" i="23"/>
  <c r="P211" i="28" l="1"/>
  <c r="D72" i="29" s="1"/>
  <c r="C73" i="29"/>
  <c r="P212" i="23"/>
  <c r="B73" i="29" s="1"/>
  <c r="E72" i="29"/>
  <c r="L213" i="23"/>
  <c r="M213" i="23" s="1"/>
  <c r="Q213" i="23"/>
  <c r="J214" i="23"/>
  <c r="Q212" i="28"/>
  <c r="L212" i="28"/>
  <c r="M212" i="28" s="1"/>
  <c r="J213" i="28"/>
  <c r="P212" i="28" l="1"/>
  <c r="D73" i="29" s="1"/>
  <c r="C74" i="29"/>
  <c r="P213" i="23"/>
  <c r="B74" i="29" s="1"/>
  <c r="E73" i="29"/>
  <c r="L214" i="23"/>
  <c r="M214" i="23" s="1"/>
  <c r="Q214" i="23"/>
  <c r="J215" i="23"/>
  <c r="L213" i="28"/>
  <c r="M213" i="28" s="1"/>
  <c r="J214" i="28"/>
  <c r="Q213" i="28"/>
  <c r="P213" i="28" l="1"/>
  <c r="D74" i="29" s="1"/>
  <c r="C75" i="29"/>
  <c r="P214" i="23"/>
  <c r="B75" i="29" s="1"/>
  <c r="E74" i="29"/>
  <c r="L215" i="23"/>
  <c r="M215" i="23" s="1"/>
  <c r="Q215" i="23"/>
  <c r="J216" i="23"/>
  <c r="L214" i="28"/>
  <c r="M214" i="28" s="1"/>
  <c r="J215" i="28"/>
  <c r="Q214" i="28"/>
  <c r="P214" i="28" l="1"/>
  <c r="D75" i="29" s="1"/>
  <c r="C76" i="29"/>
  <c r="P215" i="23"/>
  <c r="B76" i="29" s="1"/>
  <c r="E75" i="29"/>
  <c r="L215" i="28"/>
  <c r="M215" i="28" s="1"/>
  <c r="J216" i="28"/>
  <c r="Q215" i="28"/>
  <c r="L216" i="23"/>
  <c r="M216" i="23" s="1"/>
  <c r="J217" i="23"/>
  <c r="Q216" i="23"/>
  <c r="E76" i="29" l="1"/>
  <c r="P215" i="28"/>
  <c r="D76" i="29" s="1"/>
  <c r="C77" i="29"/>
  <c r="P216" i="23"/>
  <c r="B77" i="29" s="1"/>
  <c r="L216" i="28"/>
  <c r="M216" i="28" s="1"/>
  <c r="Q216" i="28"/>
  <c r="J217" i="28"/>
  <c r="L217" i="23"/>
  <c r="M217" i="23" s="1"/>
  <c r="Q217" i="23"/>
  <c r="J218" i="23"/>
  <c r="E77" i="29" l="1"/>
  <c r="P216" i="28"/>
  <c r="D77" i="29" s="1"/>
  <c r="C78" i="29"/>
  <c r="P217" i="23"/>
  <c r="B78" i="29" s="1"/>
  <c r="L217" i="28"/>
  <c r="M217" i="28" s="1"/>
  <c r="Q217" i="28"/>
  <c r="J218" i="28"/>
  <c r="L218" i="23"/>
  <c r="M218" i="23" s="1"/>
  <c r="Q218" i="23"/>
  <c r="J219" i="23"/>
  <c r="E78" i="29" l="1"/>
  <c r="P217" i="28"/>
  <c r="D78" i="29" s="1"/>
  <c r="C79" i="29"/>
  <c r="P218" i="23"/>
  <c r="B79" i="29" s="1"/>
  <c r="Q219" i="23"/>
  <c r="L219" i="23"/>
  <c r="M219" i="23" s="1"/>
  <c r="J220" i="23"/>
  <c r="L218" i="28"/>
  <c r="M218" i="28" s="1"/>
  <c r="Q218" i="28"/>
  <c r="J219" i="28"/>
  <c r="E79" i="29" l="1"/>
  <c r="P218" i="28"/>
  <c r="D79" i="29" s="1"/>
  <c r="C80" i="29"/>
  <c r="P219" i="23"/>
  <c r="B80" i="29" s="1"/>
  <c r="L220" i="23"/>
  <c r="M220" i="23" s="1"/>
  <c r="Q220" i="23"/>
  <c r="J221" i="23"/>
  <c r="L219" i="28"/>
  <c r="M219" i="28" s="1"/>
  <c r="Q219" i="28"/>
  <c r="J220" i="28"/>
  <c r="P219" i="28" l="1"/>
  <c r="D80" i="29" s="1"/>
  <c r="C81" i="29"/>
  <c r="P220" i="23"/>
  <c r="B81" i="29" s="1"/>
  <c r="E80" i="29"/>
  <c r="L220" i="28"/>
  <c r="M220" i="28" s="1"/>
  <c r="Q220" i="28"/>
  <c r="J221" i="28"/>
  <c r="L221" i="23"/>
  <c r="M221" i="23" s="1"/>
  <c r="J222" i="23"/>
  <c r="Q221" i="23"/>
  <c r="E81" i="29" l="1"/>
  <c r="P220" i="28"/>
  <c r="D81" i="29" s="1"/>
  <c r="C82" i="29"/>
  <c r="P221" i="23"/>
  <c r="B82" i="29" s="1"/>
  <c r="L222" i="23"/>
  <c r="M222" i="23" s="1"/>
  <c r="Q222" i="23"/>
  <c r="J223" i="23"/>
  <c r="L221" i="28"/>
  <c r="M221" i="28" s="1"/>
  <c r="J222" i="28"/>
  <c r="Q221" i="28"/>
  <c r="E82" i="29" l="1"/>
  <c r="P221" i="28"/>
  <c r="D82" i="29" s="1"/>
  <c r="C83" i="29"/>
  <c r="P222" i="23"/>
  <c r="B83" i="29" s="1"/>
  <c r="L223" i="23"/>
  <c r="M223" i="23" s="1"/>
  <c r="Q223" i="23"/>
  <c r="J224" i="23"/>
  <c r="L222" i="28"/>
  <c r="M222" i="28" s="1"/>
  <c r="J223" i="28"/>
  <c r="Q222" i="28"/>
  <c r="E83" i="29" l="1"/>
  <c r="P222" i="28"/>
  <c r="D83" i="29" s="1"/>
  <c r="C84" i="29"/>
  <c r="P223" i="23"/>
  <c r="B84" i="29" s="1"/>
  <c r="L223" i="28"/>
  <c r="M223" i="28" s="1"/>
  <c r="Q223" i="28"/>
  <c r="J224" i="28"/>
  <c r="Q224" i="23"/>
  <c r="L224" i="23"/>
  <c r="M224" i="23" s="1"/>
  <c r="J225" i="23"/>
  <c r="E84" i="29" l="1"/>
  <c r="P223" i="28"/>
  <c r="D84" i="29" s="1"/>
  <c r="C85" i="29"/>
  <c r="P224" i="23"/>
  <c r="B85" i="29" s="1"/>
  <c r="L225" i="23"/>
  <c r="M225" i="23" s="1"/>
  <c r="Q225" i="23"/>
  <c r="J226" i="23"/>
  <c r="L224" i="28"/>
  <c r="M224" i="28" s="1"/>
  <c r="Q224" i="28"/>
  <c r="J225" i="28"/>
  <c r="E85" i="29" l="1"/>
  <c r="P224" i="28"/>
  <c r="D85" i="29" s="1"/>
  <c r="C86" i="29"/>
  <c r="P225" i="23"/>
  <c r="B86" i="29" s="1"/>
  <c r="L226" i="23"/>
  <c r="M226" i="23" s="1"/>
  <c r="Q226" i="23"/>
  <c r="J227" i="23"/>
  <c r="L225" i="28"/>
  <c r="M225" i="28" s="1"/>
  <c r="Q225" i="28"/>
  <c r="J226" i="28"/>
  <c r="E86" i="29" l="1"/>
  <c r="P225" i="28"/>
  <c r="D86" i="29" s="1"/>
  <c r="C87" i="29"/>
  <c r="P226" i="23"/>
  <c r="B87" i="29" s="1"/>
  <c r="L226" i="28"/>
  <c r="M226" i="28" s="1"/>
  <c r="Q226" i="28"/>
  <c r="J227" i="28"/>
  <c r="L227" i="23"/>
  <c r="M227" i="23" s="1"/>
  <c r="J228" i="23"/>
  <c r="Q227" i="23"/>
  <c r="E87" i="29" l="1"/>
  <c r="P226" i="28"/>
  <c r="D87" i="29" s="1"/>
  <c r="P227" i="23"/>
  <c r="B88" i="29" s="1"/>
  <c r="C88" i="29"/>
  <c r="L228" i="23"/>
  <c r="M228" i="23" s="1"/>
  <c r="Q228" i="23"/>
  <c r="J229" i="23"/>
  <c r="Q227" i="28"/>
  <c r="J228" i="28"/>
  <c r="L227" i="28"/>
  <c r="M227" i="28" s="1"/>
  <c r="E88" i="29" l="1"/>
  <c r="P227" i="28"/>
  <c r="D88" i="29" s="1"/>
  <c r="C89" i="29"/>
  <c r="P228" i="23"/>
  <c r="B89" i="29" s="1"/>
  <c r="L228" i="28"/>
  <c r="M228" i="28" s="1"/>
  <c r="Q228" i="28"/>
  <c r="J229" i="28"/>
  <c r="Q229" i="23"/>
  <c r="J230" i="23"/>
  <c r="L229" i="23"/>
  <c r="M229" i="23" s="1"/>
  <c r="E89" i="29" l="1"/>
  <c r="P228" i="28"/>
  <c r="D89" i="29" s="1"/>
  <c r="P229" i="23"/>
  <c r="B90" i="29" s="1"/>
  <c r="C90" i="29"/>
  <c r="L229" i="28"/>
  <c r="M229" i="28" s="1"/>
  <c r="J230" i="28"/>
  <c r="Q229" i="28"/>
  <c r="L230" i="23"/>
  <c r="M230" i="23" s="1"/>
  <c r="Q230" i="23"/>
  <c r="J231" i="23"/>
  <c r="E90" i="29" l="1"/>
  <c r="P229" i="28"/>
  <c r="D90" i="29" s="1"/>
  <c r="C91" i="29"/>
  <c r="P230" i="23"/>
  <c r="B91" i="29" s="1"/>
  <c r="L230" i="28"/>
  <c r="M230" i="28" s="1"/>
  <c r="Q230" i="28"/>
  <c r="J231" i="28"/>
  <c r="L231" i="23"/>
  <c r="M231" i="23" s="1"/>
  <c r="Q231" i="23"/>
  <c r="J232" i="23"/>
  <c r="E91" i="29" l="1"/>
  <c r="P230" i="28"/>
  <c r="D91" i="29" s="1"/>
  <c r="C92" i="29"/>
  <c r="P231" i="23"/>
  <c r="B92" i="29" s="1"/>
  <c r="L232" i="23"/>
  <c r="M232" i="23" s="1"/>
  <c r="J233" i="23"/>
  <c r="Q232" i="23"/>
  <c r="L231" i="28"/>
  <c r="M231" i="28" s="1"/>
  <c r="J232" i="28"/>
  <c r="Q231" i="28"/>
  <c r="E92" i="29" l="1"/>
  <c r="P231" i="28"/>
  <c r="D92" i="29" s="1"/>
  <c r="C93" i="29"/>
  <c r="P232" i="23"/>
  <c r="B93" i="29" s="1"/>
  <c r="L233" i="23"/>
  <c r="M233" i="23" s="1"/>
  <c r="Q233" i="23"/>
  <c r="J234" i="23"/>
  <c r="L232" i="28"/>
  <c r="M232" i="28" s="1"/>
  <c r="Q232" i="28"/>
  <c r="J233" i="28"/>
  <c r="P232" i="28" l="1"/>
  <c r="D93" i="29" s="1"/>
  <c r="C94" i="29"/>
  <c r="P233" i="23"/>
  <c r="B94" i="29" s="1"/>
  <c r="E93" i="29"/>
  <c r="L233" i="28"/>
  <c r="M233" i="28" s="1"/>
  <c r="J234" i="28"/>
  <c r="Q233" i="28"/>
  <c r="L234" i="23"/>
  <c r="M234" i="23" s="1"/>
  <c r="Q234" i="23"/>
  <c r="J235" i="23"/>
  <c r="E94" i="29" l="1"/>
  <c r="P233" i="28"/>
  <c r="D94" i="29" s="1"/>
  <c r="C95" i="29"/>
  <c r="P234" i="23"/>
  <c r="B95" i="29" s="1"/>
  <c r="L235" i="23"/>
  <c r="M235" i="23" s="1"/>
  <c r="Q235" i="23"/>
  <c r="J236" i="23"/>
  <c r="L234" i="28"/>
  <c r="M234" i="28" s="1"/>
  <c r="Q234" i="28"/>
  <c r="J235" i="28"/>
  <c r="E95" i="29" l="1"/>
  <c r="P234" i="28"/>
  <c r="D95" i="29" s="1"/>
  <c r="C96" i="29"/>
  <c r="P235" i="23"/>
  <c r="B96" i="29" s="1"/>
  <c r="L236" i="23"/>
  <c r="M236" i="23" s="1"/>
  <c r="Q236" i="23"/>
  <c r="J237" i="23"/>
  <c r="L235" i="28"/>
  <c r="M235" i="28" s="1"/>
  <c r="Q235" i="28"/>
  <c r="J236" i="28"/>
  <c r="E96" i="29" l="1"/>
  <c r="P235" i="28"/>
  <c r="D96" i="29" s="1"/>
  <c r="C97" i="29"/>
  <c r="P236" i="23"/>
  <c r="B97" i="29" s="1"/>
  <c r="Q236" i="28"/>
  <c r="L236" i="28"/>
  <c r="M236" i="28" s="1"/>
  <c r="J237" i="28"/>
  <c r="Q237" i="23"/>
  <c r="L237" i="23"/>
  <c r="M237" i="23" s="1"/>
  <c r="J238" i="23"/>
  <c r="E97" i="29" l="1"/>
  <c r="P236" i="28"/>
  <c r="D97" i="29" s="1"/>
  <c r="C98" i="29"/>
  <c r="P237" i="23"/>
  <c r="B98" i="29" s="1"/>
  <c r="L237" i="28"/>
  <c r="M237" i="28" s="1"/>
  <c r="J238" i="28"/>
  <c r="Q237" i="28"/>
  <c r="Q238" i="23"/>
  <c r="L238" i="23"/>
  <c r="M238" i="23" s="1"/>
  <c r="J239" i="23"/>
  <c r="E98" i="29" l="1"/>
  <c r="P237" i="28"/>
  <c r="D98" i="29" s="1"/>
  <c r="P238" i="23"/>
  <c r="B99" i="29" s="1"/>
  <c r="C99" i="29"/>
  <c r="L239" i="23"/>
  <c r="M239" i="23" s="1"/>
  <c r="Q239" i="23"/>
  <c r="J240" i="23"/>
  <c r="L238" i="28"/>
  <c r="M238" i="28" s="1"/>
  <c r="Q238" i="28"/>
  <c r="J239" i="28"/>
  <c r="E99" i="29" l="1"/>
  <c r="P238" i="28"/>
  <c r="D99" i="29" s="1"/>
  <c r="C100" i="29"/>
  <c r="P239" i="23"/>
  <c r="B100" i="29" s="1"/>
  <c r="L239" i="28"/>
  <c r="M239" i="28" s="1"/>
  <c r="Q239" i="28"/>
  <c r="J240" i="28"/>
  <c r="L240" i="23"/>
  <c r="M240" i="23" s="1"/>
  <c r="Q240" i="23"/>
  <c r="J241" i="23"/>
  <c r="E100" i="29" l="1"/>
  <c r="P239" i="28"/>
  <c r="D100" i="29" s="1"/>
  <c r="C101" i="29"/>
  <c r="P240" i="23"/>
  <c r="B101" i="29" s="1"/>
  <c r="L240" i="28"/>
  <c r="M240" i="28" s="1"/>
  <c r="J241" i="28"/>
  <c r="Q240" i="28"/>
  <c r="L241" i="23"/>
  <c r="M241" i="23" s="1"/>
  <c r="Q241" i="23"/>
  <c r="J242" i="23"/>
  <c r="E101" i="29" l="1"/>
  <c r="P240" i="28"/>
  <c r="D101" i="29" s="1"/>
  <c r="C102" i="29"/>
  <c r="P241" i="23"/>
  <c r="B102" i="29" s="1"/>
  <c r="L242" i="23"/>
  <c r="M242" i="23" s="1"/>
  <c r="Q242" i="23"/>
  <c r="J243" i="23"/>
  <c r="L241" i="28"/>
  <c r="M241" i="28" s="1"/>
  <c r="Q241" i="28"/>
  <c r="J242" i="28"/>
  <c r="E102" i="29" l="1"/>
  <c r="P241" i="28"/>
  <c r="D102" i="29" s="1"/>
  <c r="C103" i="29"/>
  <c r="P242" i="23"/>
  <c r="B103" i="29" s="1"/>
  <c r="L243" i="23"/>
  <c r="M243" i="23" s="1"/>
  <c r="Q243" i="23"/>
  <c r="J244" i="23"/>
  <c r="L242" i="28"/>
  <c r="M242" i="28" s="1"/>
  <c r="Q242" i="28"/>
  <c r="J243" i="28"/>
  <c r="P242" i="28" l="1"/>
  <c r="D103" i="29" s="1"/>
  <c r="C104" i="29"/>
  <c r="P243" i="23"/>
  <c r="B104" i="29" s="1"/>
  <c r="E103" i="29"/>
  <c r="L244" i="23"/>
  <c r="M244" i="23" s="1"/>
  <c r="Q244" i="23"/>
  <c r="J245" i="23"/>
  <c r="L243" i="28"/>
  <c r="M243" i="28" s="1"/>
  <c r="Q243" i="28"/>
  <c r="J244" i="28"/>
  <c r="E104" i="29" l="1"/>
  <c r="P243" i="28"/>
  <c r="D104" i="29" s="1"/>
  <c r="C105" i="29"/>
  <c r="P244" i="23"/>
  <c r="B105" i="29" s="1"/>
  <c r="Q245" i="23"/>
  <c r="J246" i="23"/>
  <c r="L245" i="23"/>
  <c r="M245" i="23" s="1"/>
  <c r="L244" i="28"/>
  <c r="M244" i="28" s="1"/>
  <c r="Q244" i="28"/>
  <c r="J245" i="28"/>
  <c r="E105" i="29" l="1"/>
  <c r="P244" i="28"/>
  <c r="D105" i="29" s="1"/>
  <c r="C106" i="29"/>
  <c r="P245" i="23"/>
  <c r="B106" i="29" s="1"/>
  <c r="L245" i="28"/>
  <c r="M245" i="28" s="1"/>
  <c r="Q245" i="28"/>
  <c r="J246" i="28"/>
  <c r="L246" i="23"/>
  <c r="M246" i="23" s="1"/>
  <c r="Q246" i="23"/>
  <c r="J247" i="23"/>
  <c r="E106" i="29" l="1"/>
  <c r="P245" i="28"/>
  <c r="D106" i="29" s="1"/>
  <c r="C107" i="29"/>
  <c r="P246" i="23"/>
  <c r="B107" i="29" s="1"/>
  <c r="L247" i="23"/>
  <c r="M247" i="23" s="1"/>
  <c r="Q247" i="23"/>
  <c r="J248" i="23"/>
  <c r="L246" i="28"/>
  <c r="M246" i="28" s="1"/>
  <c r="Q246" i="28"/>
  <c r="J247" i="28"/>
  <c r="E107" i="29" l="1"/>
  <c r="P246" i="28"/>
  <c r="D107" i="29" s="1"/>
  <c r="P247" i="23"/>
  <c r="B108" i="29" s="1"/>
  <c r="C108" i="29"/>
  <c r="L248" i="23"/>
  <c r="M248" i="23" s="1"/>
  <c r="Q248" i="23"/>
  <c r="J249" i="23"/>
  <c r="L247" i="28"/>
  <c r="M247" i="28" s="1"/>
  <c r="J248" i="28"/>
  <c r="Q247" i="28"/>
  <c r="E108" i="29" l="1"/>
  <c r="P247" i="28"/>
  <c r="D108" i="29" s="1"/>
  <c r="C109" i="29"/>
  <c r="P248" i="23"/>
  <c r="B109" i="29" s="1"/>
  <c r="L248" i="28"/>
  <c r="M248" i="28" s="1"/>
  <c r="Q248" i="28"/>
  <c r="J249" i="28"/>
  <c r="L249" i="23"/>
  <c r="M249" i="23" s="1"/>
  <c r="Q249" i="23"/>
  <c r="J250" i="23"/>
  <c r="E109" i="29" l="1"/>
  <c r="P248" i="28"/>
  <c r="D109" i="29" s="1"/>
  <c r="C110" i="29"/>
  <c r="P249" i="23"/>
  <c r="B110" i="29" s="1"/>
  <c r="L250" i="23"/>
  <c r="M250" i="23" s="1"/>
  <c r="Q250" i="23"/>
  <c r="J251" i="23"/>
  <c r="L249" i="28"/>
  <c r="M249" i="28" s="1"/>
  <c r="J250" i="28"/>
  <c r="Q249" i="28"/>
  <c r="E110" i="29" l="1"/>
  <c r="P249" i="28"/>
  <c r="D110" i="29" s="1"/>
  <c r="C111" i="29"/>
  <c r="P250" i="23"/>
  <c r="B111" i="29" s="1"/>
  <c r="L250" i="28"/>
  <c r="M250" i="28" s="1"/>
  <c r="J251" i="28"/>
  <c r="Q250" i="28"/>
  <c r="L251" i="23"/>
  <c r="M251" i="23" s="1"/>
  <c r="Q251" i="23"/>
  <c r="J252" i="23"/>
  <c r="E111" i="29" l="1"/>
  <c r="P250" i="28"/>
  <c r="D111" i="29" s="1"/>
  <c r="C112" i="29"/>
  <c r="P251" i="23"/>
  <c r="B112" i="29" s="1"/>
  <c r="L251" i="28"/>
  <c r="M251" i="28" s="1"/>
  <c r="Q251" i="28"/>
  <c r="J252" i="28"/>
  <c r="L252" i="23"/>
  <c r="M252" i="23" s="1"/>
  <c r="J253" i="23"/>
  <c r="Q252" i="23"/>
  <c r="E112" i="29" l="1"/>
  <c r="P251" i="28"/>
  <c r="D112" i="29" s="1"/>
  <c r="C113" i="29"/>
  <c r="P252" i="23"/>
  <c r="B113" i="29" s="1"/>
  <c r="L253" i="23"/>
  <c r="M253" i="23" s="1"/>
  <c r="J254" i="23"/>
  <c r="Q253" i="23"/>
  <c r="L252" i="28"/>
  <c r="M252" i="28" s="1"/>
  <c r="Q252" i="28"/>
  <c r="J253" i="28"/>
  <c r="E113" i="29" l="1"/>
  <c r="P252" i="28"/>
  <c r="D113" i="29" s="1"/>
  <c r="C114" i="29"/>
  <c r="P253" i="23"/>
  <c r="B114" i="29" s="1"/>
  <c r="L254" i="23"/>
  <c r="M254" i="23" s="1"/>
  <c r="Q254" i="23"/>
  <c r="J255" i="23"/>
  <c r="L253" i="28"/>
  <c r="M253" i="28" s="1"/>
  <c r="Q253" i="28"/>
  <c r="J254" i="28"/>
  <c r="E114" i="29" l="1"/>
  <c r="P253" i="28"/>
  <c r="D114" i="29" s="1"/>
  <c r="P254" i="23"/>
  <c r="B115" i="29" s="1"/>
  <c r="C115" i="29"/>
  <c r="Q254" i="28"/>
  <c r="J255" i="28"/>
  <c r="L254" i="28"/>
  <c r="M254" i="28" s="1"/>
  <c r="Q255" i="23"/>
  <c r="L255" i="23"/>
  <c r="M255" i="23" s="1"/>
  <c r="J256" i="23"/>
  <c r="E115" i="29" l="1"/>
  <c r="P254" i="28"/>
  <c r="D115" i="29" s="1"/>
  <c r="C116" i="29"/>
  <c r="P255" i="23"/>
  <c r="L256" i="23"/>
  <c r="M256" i="23" s="1"/>
  <c r="G5" i="23" s="1"/>
  <c r="F3" i="29" s="1"/>
  <c r="Q256" i="23"/>
  <c r="J257" i="23"/>
  <c r="E5" i="23"/>
  <c r="D3" i="29" s="1"/>
  <c r="B116" i="29"/>
  <c r="Q255" i="28"/>
  <c r="L255" i="28"/>
  <c r="M255" i="28" s="1"/>
  <c r="J256" i="28"/>
  <c r="E116" i="29" l="1"/>
  <c r="P255" i="28"/>
  <c r="D116" i="29" s="1"/>
  <c r="C117" i="29"/>
  <c r="P256" i="23"/>
  <c r="B117" i="29" s="1"/>
  <c r="Q256" i="28"/>
  <c r="L256" i="28"/>
  <c r="M256" i="28" s="1"/>
  <c r="G5" i="28" s="1"/>
  <c r="F4" i="29" s="1"/>
  <c r="J257" i="28"/>
  <c r="E5" i="28"/>
  <c r="D4" i="29" s="1"/>
  <c r="L257" i="23"/>
  <c r="M257" i="23" s="1"/>
  <c r="Q257" i="23"/>
  <c r="J258" i="23"/>
  <c r="E117" i="29" l="1"/>
  <c r="P256" i="28"/>
  <c r="D117" i="29" s="1"/>
  <c r="C118" i="29"/>
  <c r="P257" i="23"/>
  <c r="B118" i="29" s="1"/>
  <c r="L257" i="28"/>
  <c r="M257" i="28" s="1"/>
  <c r="Q257" i="28"/>
  <c r="J258" i="28"/>
  <c r="L258" i="23"/>
  <c r="M258" i="23" s="1"/>
  <c r="Q258" i="23"/>
  <c r="J259" i="23"/>
  <c r="E118" i="29" l="1"/>
  <c r="P257" i="28"/>
  <c r="D118" i="29" s="1"/>
  <c r="C119" i="29"/>
  <c r="P258" i="23"/>
  <c r="B119" i="29" s="1"/>
  <c r="Q259" i="23"/>
  <c r="L259" i="23"/>
  <c r="M259" i="23" s="1"/>
  <c r="J260" i="23"/>
  <c r="L258" i="28"/>
  <c r="M258" i="28" s="1"/>
  <c r="Q258" i="28"/>
  <c r="J259" i="28"/>
  <c r="E119" i="29" l="1"/>
  <c r="P258" i="28"/>
  <c r="D119" i="29" s="1"/>
  <c r="C120" i="29"/>
  <c r="P259" i="23"/>
  <c r="B120" i="29" s="1"/>
  <c r="J260" i="28"/>
  <c r="L259" i="28"/>
  <c r="M259" i="28" s="1"/>
  <c r="Q259" i="28"/>
  <c r="L260" i="23"/>
  <c r="M260" i="23" s="1"/>
  <c r="Q260" i="23"/>
  <c r="J261" i="23"/>
  <c r="P259" i="28" l="1"/>
  <c r="D120" i="29" s="1"/>
  <c r="C121" i="29"/>
  <c r="P260" i="23"/>
  <c r="B121" i="29" s="1"/>
  <c r="E120" i="29"/>
  <c r="L261" i="23"/>
  <c r="M261" i="23" s="1"/>
  <c r="Q261" i="23"/>
  <c r="J262" i="23"/>
  <c r="L260" i="28"/>
  <c r="M260" i="28" s="1"/>
  <c r="Q260" i="28"/>
  <c r="J261" i="28"/>
  <c r="E121" i="29" l="1"/>
  <c r="P260" i="28"/>
  <c r="D121" i="29" s="1"/>
  <c r="C122" i="29"/>
  <c r="P261" i="23"/>
  <c r="B122" i="29" s="1"/>
  <c r="Q262" i="23"/>
  <c r="J263" i="23"/>
  <c r="L262" i="23"/>
  <c r="M262" i="23" s="1"/>
  <c r="L261" i="28"/>
  <c r="M261" i="28" s="1"/>
  <c r="J262" i="28"/>
  <c r="Q261" i="28"/>
  <c r="E122" i="29" l="1"/>
  <c r="P261" i="28"/>
  <c r="D122" i="29" s="1"/>
  <c r="C123" i="29"/>
  <c r="P262" i="23"/>
  <c r="B123" i="29" s="1"/>
  <c r="L262" i="28"/>
  <c r="M262" i="28" s="1"/>
  <c r="J263" i="28"/>
  <c r="Q262" i="28"/>
  <c r="Q263" i="23"/>
  <c r="L263" i="23"/>
  <c r="M263" i="23" s="1"/>
  <c r="J264" i="23"/>
  <c r="E123" i="29" l="1"/>
  <c r="P262" i="28"/>
  <c r="D123" i="29" s="1"/>
  <c r="C124" i="29"/>
  <c r="P263" i="23"/>
  <c r="B124" i="29" s="1"/>
  <c r="L264" i="23"/>
  <c r="M264" i="23" s="1"/>
  <c r="J265" i="23"/>
  <c r="Q264" i="23"/>
  <c r="L263" i="28"/>
  <c r="M263" i="28" s="1"/>
  <c r="Q263" i="28"/>
  <c r="J264" i="28"/>
  <c r="P263" i="28" l="1"/>
  <c r="D124" i="29" s="1"/>
  <c r="C125" i="29"/>
  <c r="P264" i="23"/>
  <c r="B125" i="29" s="1"/>
  <c r="E124" i="29"/>
  <c r="L264" i="28"/>
  <c r="M264" i="28" s="1"/>
  <c r="Q264" i="28"/>
  <c r="J265" i="28"/>
  <c r="L265" i="23"/>
  <c r="M265" i="23" s="1"/>
  <c r="Q265" i="23"/>
  <c r="J266" i="23"/>
  <c r="P264" i="28" l="1"/>
  <c r="D125" i="29" s="1"/>
  <c r="C126" i="29"/>
  <c r="P265" i="23"/>
  <c r="B126" i="29" s="1"/>
  <c r="E125" i="29"/>
  <c r="L266" i="23"/>
  <c r="M266" i="23" s="1"/>
  <c r="J267" i="23"/>
  <c r="Q266" i="23"/>
  <c r="L265" i="28"/>
  <c r="M265" i="28" s="1"/>
  <c r="Q265" i="28"/>
  <c r="J266" i="28"/>
  <c r="E126" i="29" l="1"/>
  <c r="P265" i="28"/>
  <c r="D126" i="29" s="1"/>
  <c r="C127" i="29"/>
  <c r="P266" i="23"/>
  <c r="B127" i="29" s="1"/>
  <c r="L267" i="23"/>
  <c r="M267" i="23" s="1"/>
  <c r="J268" i="23"/>
  <c r="Q267" i="23"/>
  <c r="L266" i="28"/>
  <c r="M266" i="28" s="1"/>
  <c r="Q266" i="28"/>
  <c r="J267" i="28"/>
  <c r="E127" i="29" l="1"/>
  <c r="P266" i="28"/>
  <c r="D127" i="29" s="1"/>
  <c r="C128" i="29"/>
  <c r="P267" i="23"/>
  <c r="B128" i="29" s="1"/>
  <c r="L267" i="28"/>
  <c r="M267" i="28" s="1"/>
  <c r="Q267" i="28"/>
  <c r="J268" i="28"/>
  <c r="Q268" i="23"/>
  <c r="L268" i="23"/>
  <c r="M268" i="23" s="1"/>
  <c r="J269" i="23"/>
  <c r="E128" i="29" l="1"/>
  <c r="P267" i="28"/>
  <c r="D128" i="29" s="1"/>
  <c r="C129" i="29"/>
  <c r="P268" i="23"/>
  <c r="B129" i="29" s="1"/>
  <c r="L268" i="28"/>
  <c r="M268" i="28" s="1"/>
  <c r="Q268" i="28"/>
  <c r="J269" i="28"/>
  <c r="Q269" i="23"/>
  <c r="J270" i="23"/>
  <c r="L269" i="23"/>
  <c r="M269" i="23" s="1"/>
  <c r="E129" i="29" l="1"/>
  <c r="P268" i="28"/>
  <c r="D129" i="29" s="1"/>
  <c r="C130" i="29"/>
  <c r="P269" i="23"/>
  <c r="B130" i="29" s="1"/>
  <c r="L270" i="23"/>
  <c r="M270" i="23" s="1"/>
  <c r="Q270" i="23"/>
  <c r="J271" i="23"/>
  <c r="L269" i="28"/>
  <c r="M269" i="28" s="1"/>
  <c r="J270" i="28"/>
  <c r="Q269" i="28"/>
  <c r="P269" i="28" l="1"/>
  <c r="D130" i="29" s="1"/>
  <c r="C131" i="29"/>
  <c r="P270" i="23"/>
  <c r="B131" i="29" s="1"/>
  <c r="E130" i="29"/>
  <c r="L270" i="28"/>
  <c r="M270" i="28" s="1"/>
  <c r="Q270" i="28"/>
  <c r="J271" i="28"/>
  <c r="L271" i="23"/>
  <c r="M271" i="23" s="1"/>
  <c r="Q271" i="23"/>
  <c r="J272" i="23"/>
  <c r="E131" i="29" l="1"/>
  <c r="P270" i="28"/>
  <c r="D131" i="29" s="1"/>
  <c r="C132" i="29"/>
  <c r="P271" i="23"/>
  <c r="B132" i="29" s="1"/>
  <c r="L272" i="23"/>
  <c r="M272" i="23" s="1"/>
  <c r="J273" i="23"/>
  <c r="Q272" i="23"/>
  <c r="L271" i="28"/>
  <c r="M271" i="28" s="1"/>
  <c r="Q271" i="28"/>
  <c r="J272" i="28"/>
  <c r="E132" i="29" l="1"/>
  <c r="P271" i="28"/>
  <c r="D132" i="29" s="1"/>
  <c r="C133" i="29"/>
  <c r="P272" i="23"/>
  <c r="B133" i="29" s="1"/>
  <c r="L273" i="23"/>
  <c r="M273" i="23" s="1"/>
  <c r="Q273" i="23"/>
  <c r="J274" i="23"/>
  <c r="L272" i="28"/>
  <c r="M272" i="28" s="1"/>
  <c r="Q272" i="28"/>
  <c r="J273" i="28"/>
  <c r="E133" i="29" l="1"/>
  <c r="P272" i="28"/>
  <c r="D133" i="29" s="1"/>
  <c r="C134" i="29"/>
  <c r="P273" i="23"/>
  <c r="B134" i="29" s="1"/>
  <c r="J274" i="28"/>
  <c r="Q273" i="28"/>
  <c r="L273" i="28"/>
  <c r="M273" i="28" s="1"/>
  <c r="L274" i="23"/>
  <c r="M274" i="23" s="1"/>
  <c r="Q274" i="23"/>
  <c r="J275" i="23"/>
  <c r="E134" i="29" l="1"/>
  <c r="P273" i="28"/>
  <c r="D134" i="29" s="1"/>
  <c r="C135" i="29"/>
  <c r="P274" i="23"/>
  <c r="B135" i="29" s="1"/>
  <c r="L275" i="23"/>
  <c r="M275" i="23" s="1"/>
  <c r="Q275" i="23"/>
  <c r="J276" i="23"/>
  <c r="L274" i="28"/>
  <c r="M274" i="28" s="1"/>
  <c r="Q274" i="28"/>
  <c r="J275" i="28"/>
  <c r="E135" i="29" l="1"/>
  <c r="P274" i="28"/>
  <c r="D135" i="29" s="1"/>
  <c r="C136" i="29"/>
  <c r="P275" i="23"/>
  <c r="B136" i="29" s="1"/>
  <c r="L276" i="23"/>
  <c r="M276" i="23" s="1"/>
  <c r="Q276" i="23"/>
  <c r="J277" i="23"/>
  <c r="L275" i="28"/>
  <c r="M275" i="28" s="1"/>
  <c r="Q275" i="28"/>
  <c r="J276" i="28"/>
  <c r="E136" i="29" l="1"/>
  <c r="P275" i="28"/>
  <c r="D136" i="29" s="1"/>
  <c r="C137" i="29"/>
  <c r="P276" i="23"/>
  <c r="B137" i="29" s="1"/>
  <c r="L276" i="28"/>
  <c r="M276" i="28" s="1"/>
  <c r="Q276" i="28"/>
  <c r="J277" i="28"/>
  <c r="L277" i="23"/>
  <c r="M277" i="23" s="1"/>
  <c r="Q277" i="23"/>
  <c r="J278" i="23"/>
  <c r="E137" i="29" l="1"/>
  <c r="P276" i="28"/>
  <c r="D137" i="29" s="1"/>
  <c r="C138" i="29"/>
  <c r="P277" i="23"/>
  <c r="B138" i="29" s="1"/>
  <c r="L277" i="28"/>
  <c r="M277" i="28" s="1"/>
  <c r="J278" i="28"/>
  <c r="Q277" i="28"/>
  <c r="L278" i="23"/>
  <c r="M278" i="23" s="1"/>
  <c r="J279" i="23"/>
  <c r="Q278" i="23"/>
  <c r="E138" i="29" l="1"/>
  <c r="P277" i="28"/>
  <c r="D138" i="29" s="1"/>
  <c r="C139" i="29"/>
  <c r="P278" i="23"/>
  <c r="B139" i="29" s="1"/>
  <c r="L279" i="23"/>
  <c r="M279" i="23" s="1"/>
  <c r="J280" i="23"/>
  <c r="Q279" i="23"/>
  <c r="L278" i="28"/>
  <c r="M278" i="28" s="1"/>
  <c r="J279" i="28"/>
  <c r="Q278" i="28"/>
  <c r="E139" i="29" l="1"/>
  <c r="P278" i="28"/>
  <c r="D139" i="29" s="1"/>
  <c r="C140" i="29"/>
  <c r="P279" i="23"/>
  <c r="B140" i="29" s="1"/>
  <c r="L279" i="28"/>
  <c r="M279" i="28" s="1"/>
  <c r="Q279" i="28"/>
  <c r="J280" i="28"/>
  <c r="L280" i="23"/>
  <c r="M280" i="23" s="1"/>
  <c r="Q280" i="23"/>
  <c r="J281" i="23"/>
  <c r="E140" i="29" l="1"/>
  <c r="P279" i="28"/>
  <c r="D140" i="29" s="1"/>
  <c r="C141" i="29"/>
  <c r="P280" i="23"/>
  <c r="B141" i="29" s="1"/>
  <c r="L281" i="23"/>
  <c r="M281" i="23" s="1"/>
  <c r="Q281" i="23"/>
  <c r="J282" i="23"/>
  <c r="L280" i="28"/>
  <c r="M280" i="28" s="1"/>
  <c r="Q280" i="28"/>
  <c r="J281" i="28"/>
  <c r="E141" i="29" l="1"/>
  <c r="P280" i="28"/>
  <c r="D141" i="29" s="1"/>
  <c r="C142" i="29"/>
  <c r="P281" i="23"/>
  <c r="B142" i="29" s="1"/>
  <c r="L281" i="28"/>
  <c r="M281" i="28" s="1"/>
  <c r="J282" i="28"/>
  <c r="Q281" i="28"/>
  <c r="Q282" i="23"/>
  <c r="J283" i="23"/>
  <c r="L282" i="23"/>
  <c r="M282" i="23" s="1"/>
  <c r="E142" i="29" l="1"/>
  <c r="P281" i="28"/>
  <c r="D142" i="29" s="1"/>
  <c r="C143" i="29"/>
  <c r="P282" i="23"/>
  <c r="B143" i="29" s="1"/>
  <c r="Q282" i="28"/>
  <c r="L282" i="28"/>
  <c r="M282" i="28" s="1"/>
  <c r="J283" i="28"/>
  <c r="L283" i="23"/>
  <c r="M283" i="23" s="1"/>
  <c r="J284" i="23"/>
  <c r="Q283" i="23"/>
  <c r="E143" i="29" l="1"/>
  <c r="P282" i="28"/>
  <c r="D143" i="29" s="1"/>
  <c r="C144" i="29"/>
  <c r="P283" i="23"/>
  <c r="B144" i="29" s="1"/>
  <c r="L284" i="23"/>
  <c r="M284" i="23" s="1"/>
  <c r="Q284" i="23"/>
  <c r="J285" i="23"/>
  <c r="L283" i="28"/>
  <c r="M283" i="28" s="1"/>
  <c r="Q283" i="28"/>
  <c r="J284" i="28"/>
  <c r="E144" i="29" l="1"/>
  <c r="P283" i="28"/>
  <c r="D144" i="29" s="1"/>
  <c r="C145" i="29"/>
  <c r="P284" i="23"/>
  <c r="B145" i="29" s="1"/>
  <c r="L285" i="23"/>
  <c r="M285" i="23" s="1"/>
  <c r="J286" i="23"/>
  <c r="Q285" i="23"/>
  <c r="L284" i="28"/>
  <c r="M284" i="28" s="1"/>
  <c r="Q284" i="28"/>
  <c r="J285" i="28"/>
  <c r="E145" i="29" l="1"/>
  <c r="P284" i="28"/>
  <c r="D145" i="29" s="1"/>
  <c r="C146" i="29"/>
  <c r="P285" i="23"/>
  <c r="B146" i="29" s="1"/>
  <c r="Q285" i="28"/>
  <c r="J286" i="28"/>
  <c r="L285" i="28"/>
  <c r="M285" i="28" s="1"/>
  <c r="L286" i="23"/>
  <c r="M286" i="23" s="1"/>
  <c r="Q286" i="23"/>
  <c r="J287" i="23"/>
  <c r="E146" i="29" l="1"/>
  <c r="P285" i="28"/>
  <c r="D146" i="29" s="1"/>
  <c r="C147" i="29"/>
  <c r="P286" i="23"/>
  <c r="B147" i="29" s="1"/>
  <c r="L286" i="28"/>
  <c r="M286" i="28" s="1"/>
  <c r="Q286" i="28"/>
  <c r="J287" i="28"/>
  <c r="L287" i="23"/>
  <c r="M287" i="23" s="1"/>
  <c r="Q287" i="23"/>
  <c r="J288" i="23"/>
  <c r="E147" i="29" l="1"/>
  <c r="P286" i="28"/>
  <c r="D147" i="29" s="1"/>
  <c r="P287" i="23"/>
  <c r="B148" i="29" s="1"/>
  <c r="C148" i="29"/>
  <c r="L287" i="28"/>
  <c r="M287" i="28" s="1"/>
  <c r="J288" i="28"/>
  <c r="Q287" i="28"/>
  <c r="Q288" i="23"/>
  <c r="J289" i="23"/>
  <c r="L288" i="23"/>
  <c r="M288" i="23" s="1"/>
  <c r="E148" i="29" l="1"/>
  <c r="P287" i="28"/>
  <c r="D148" i="29" s="1"/>
  <c r="C149" i="29"/>
  <c r="P288" i="23"/>
  <c r="B149" i="29" s="1"/>
  <c r="L289" i="23"/>
  <c r="M289" i="23" s="1"/>
  <c r="Q289" i="23"/>
  <c r="J290" i="23"/>
  <c r="L288" i="28"/>
  <c r="M288" i="28" s="1"/>
  <c r="Q288" i="28"/>
  <c r="J289" i="28"/>
  <c r="P288" i="28" l="1"/>
  <c r="D149" i="29" s="1"/>
  <c r="C150" i="29"/>
  <c r="P289" i="23"/>
  <c r="B150" i="29" s="1"/>
  <c r="E149" i="29"/>
  <c r="L289" i="28"/>
  <c r="M289" i="28" s="1"/>
  <c r="Q289" i="28"/>
  <c r="J290" i="28"/>
  <c r="L290" i="23"/>
  <c r="M290" i="23" s="1"/>
  <c r="J291" i="23"/>
  <c r="Q290" i="23"/>
  <c r="E150" i="29" l="1"/>
  <c r="P289" i="28"/>
  <c r="D150" i="29" s="1"/>
  <c r="C151" i="29"/>
  <c r="P290" i="23"/>
  <c r="B151" i="29" s="1"/>
  <c r="L290" i="28"/>
  <c r="M290" i="28" s="1"/>
  <c r="Q290" i="28"/>
  <c r="J291" i="28"/>
  <c r="L291" i="23"/>
  <c r="M291" i="23" s="1"/>
  <c r="Q291" i="23"/>
  <c r="J292" i="23"/>
  <c r="E151" i="29" l="1"/>
  <c r="P290" i="28"/>
  <c r="D151" i="29" s="1"/>
  <c r="C152" i="29"/>
  <c r="P291" i="23"/>
  <c r="B152" i="29" s="1"/>
  <c r="L291" i="28"/>
  <c r="M291" i="28" s="1"/>
  <c r="Q291" i="28"/>
  <c r="J292" i="28"/>
  <c r="L292" i="23"/>
  <c r="M292" i="23" s="1"/>
  <c r="J293" i="23"/>
  <c r="Q292" i="23"/>
  <c r="E152" i="29" l="1"/>
  <c r="P291" i="28"/>
  <c r="D152" i="29" s="1"/>
  <c r="P292" i="23"/>
  <c r="B153" i="29" s="1"/>
  <c r="C153" i="29"/>
  <c r="L292" i="28"/>
  <c r="M292" i="28" s="1"/>
  <c r="Q292" i="28"/>
  <c r="J293" i="28"/>
  <c r="L293" i="23"/>
  <c r="M293" i="23" s="1"/>
  <c r="J294" i="23"/>
  <c r="Q293" i="23"/>
  <c r="E153" i="29" l="1"/>
  <c r="P292" i="28"/>
  <c r="D153" i="29" s="1"/>
  <c r="P293" i="23"/>
  <c r="B154" i="29" s="1"/>
  <c r="C154" i="29"/>
  <c r="L294" i="23"/>
  <c r="M294" i="23" s="1"/>
  <c r="J295" i="23"/>
  <c r="Q294" i="23"/>
  <c r="Q293" i="28"/>
  <c r="L293" i="28"/>
  <c r="M293" i="28" s="1"/>
  <c r="J294" i="28"/>
  <c r="P293" i="28" l="1"/>
  <c r="D154" i="29" s="1"/>
  <c r="C155" i="29"/>
  <c r="P294" i="23"/>
  <c r="B155" i="29" s="1"/>
  <c r="E154" i="29"/>
  <c r="Q294" i="28"/>
  <c r="J295" i="28"/>
  <c r="L294" i="28"/>
  <c r="M294" i="28" s="1"/>
  <c r="L295" i="23"/>
  <c r="M295" i="23" s="1"/>
  <c r="J296" i="23"/>
  <c r="Q295" i="23"/>
  <c r="P294" i="28" l="1"/>
  <c r="D155" i="29" s="1"/>
  <c r="C156" i="29"/>
  <c r="P295" i="23"/>
  <c r="B156" i="29" s="1"/>
  <c r="E155" i="29"/>
  <c r="L296" i="23"/>
  <c r="M296" i="23" s="1"/>
  <c r="J297" i="23"/>
  <c r="Q296" i="23"/>
  <c r="L295" i="28"/>
  <c r="M295" i="28" s="1"/>
  <c r="J296" i="28"/>
  <c r="Q295" i="28"/>
  <c r="P295" i="28" l="1"/>
  <c r="D156" i="29" s="1"/>
  <c r="C157" i="29"/>
  <c r="P296" i="23"/>
  <c r="B157" i="29" s="1"/>
  <c r="E156" i="29"/>
  <c r="Q296" i="28"/>
  <c r="J297" i="28"/>
  <c r="L296" i="28"/>
  <c r="M296" i="28" s="1"/>
  <c r="Q297" i="23"/>
  <c r="L297" i="23"/>
  <c r="M297" i="23" s="1"/>
  <c r="J298" i="23"/>
  <c r="P296" i="28" l="1"/>
  <c r="D157" i="29" s="1"/>
  <c r="C158" i="29"/>
  <c r="P297" i="23"/>
  <c r="B158" i="29" s="1"/>
  <c r="E157" i="29"/>
  <c r="Q298" i="23"/>
  <c r="J299" i="23"/>
  <c r="L298" i="23"/>
  <c r="M298" i="23" s="1"/>
  <c r="L297" i="28"/>
  <c r="M297" i="28" s="1"/>
  <c r="Q297" i="28"/>
  <c r="J298" i="28"/>
  <c r="P297" i="28" l="1"/>
  <c r="D158" i="29" s="1"/>
  <c r="C159" i="29"/>
  <c r="P298" i="23"/>
  <c r="B159" i="29" s="1"/>
  <c r="E158" i="29"/>
  <c r="L298" i="28"/>
  <c r="M298" i="28" s="1"/>
  <c r="Q298" i="28"/>
  <c r="J299" i="28"/>
  <c r="L299" i="23"/>
  <c r="M299" i="23" s="1"/>
  <c r="Q299" i="23"/>
  <c r="J300" i="23"/>
  <c r="E159" i="29" l="1"/>
  <c r="P298" i="28"/>
  <c r="D159" i="29" s="1"/>
  <c r="C160" i="29"/>
  <c r="P299" i="23"/>
  <c r="B160" i="29" s="1"/>
  <c r="L300" i="23"/>
  <c r="M300" i="23" s="1"/>
  <c r="Q300" i="23"/>
  <c r="J301" i="23"/>
  <c r="L299" i="28"/>
  <c r="M299" i="28" s="1"/>
  <c r="J300" i="28"/>
  <c r="Q299" i="28"/>
  <c r="E160" i="29" l="1"/>
  <c r="P299" i="28"/>
  <c r="D160" i="29" s="1"/>
  <c r="C161" i="29"/>
  <c r="P300" i="23"/>
  <c r="B161" i="29" s="1"/>
  <c r="L300" i="28"/>
  <c r="M300" i="28" s="1"/>
  <c r="J301" i="28"/>
  <c r="Q300" i="28"/>
  <c r="Q301" i="23"/>
  <c r="J302" i="23"/>
  <c r="L301" i="23"/>
  <c r="M301" i="23" s="1"/>
  <c r="E161" i="29" l="1"/>
  <c r="P300" i="28"/>
  <c r="D161" i="29" s="1"/>
  <c r="C162" i="29"/>
  <c r="P301" i="23"/>
  <c r="B162" i="29" s="1"/>
  <c r="J303" i="23"/>
  <c r="L302" i="23"/>
  <c r="M302" i="23" s="1"/>
  <c r="Q302" i="23"/>
  <c r="L301" i="28"/>
  <c r="M301" i="28" s="1"/>
  <c r="Q301" i="28"/>
  <c r="J302" i="28"/>
  <c r="E162" i="29" l="1"/>
  <c r="P301" i="28"/>
  <c r="D162" i="29" s="1"/>
  <c r="C163" i="29"/>
  <c r="P302" i="23"/>
  <c r="B163" i="29" s="1"/>
  <c r="L302" i="28"/>
  <c r="M302" i="28" s="1"/>
  <c r="Q302" i="28"/>
  <c r="J303" i="28"/>
  <c r="L303" i="23"/>
  <c r="M303" i="23" s="1"/>
  <c r="Q303" i="23"/>
  <c r="J304" i="23"/>
  <c r="P303" i="23" l="1"/>
  <c r="B164" i="29" s="1"/>
  <c r="E163" i="29"/>
  <c r="P302" i="28"/>
  <c r="D163" i="29" s="1"/>
  <c r="C164" i="29"/>
  <c r="L303" i="28"/>
  <c r="M303" i="28" s="1"/>
  <c r="Q303" i="28"/>
  <c r="J304" i="28"/>
  <c r="L304" i="23"/>
  <c r="M304" i="23" s="1"/>
  <c r="Q304" i="23"/>
  <c r="J305" i="23"/>
  <c r="E164" i="29" l="1"/>
  <c r="P303" i="28"/>
  <c r="D164" i="29" s="1"/>
  <c r="C165" i="29"/>
  <c r="P304" i="23"/>
  <c r="B165" i="29" s="1"/>
  <c r="L304" i="28"/>
  <c r="M304" i="28" s="1"/>
  <c r="Q304" i="28"/>
  <c r="J305" i="28"/>
  <c r="L305" i="23"/>
  <c r="M305" i="23" s="1"/>
  <c r="J306" i="23"/>
  <c r="Q305" i="23"/>
  <c r="E165" i="29" l="1"/>
  <c r="P304" i="28"/>
  <c r="D165" i="29" s="1"/>
  <c r="C166" i="29"/>
  <c r="P305" i="23"/>
  <c r="B166" i="29" s="1"/>
  <c r="L306" i="23"/>
  <c r="M306" i="23" s="1"/>
  <c r="J307" i="23"/>
  <c r="Q306" i="23"/>
  <c r="L305" i="28"/>
  <c r="M305" i="28" s="1"/>
  <c r="Q305" i="28"/>
  <c r="J306" i="28"/>
  <c r="E166" i="29" l="1"/>
  <c r="P305" i="28"/>
  <c r="D166" i="29" s="1"/>
  <c r="C167" i="29"/>
  <c r="P306" i="23"/>
  <c r="B167" i="29" s="1"/>
  <c r="Q306" i="28"/>
  <c r="L306" i="28"/>
  <c r="M306" i="28" s="1"/>
  <c r="J307" i="28"/>
  <c r="L307" i="23"/>
  <c r="M307" i="23" s="1"/>
  <c r="Q307" i="23"/>
  <c r="J308" i="23"/>
  <c r="E167" i="29" l="1"/>
  <c r="P306" i="28"/>
  <c r="D167" i="29" s="1"/>
  <c r="C168" i="29"/>
  <c r="P307" i="23"/>
  <c r="B168" i="29" s="1"/>
  <c r="L308" i="23"/>
  <c r="M308" i="23" s="1"/>
  <c r="Q308" i="23"/>
  <c r="J309" i="23"/>
  <c r="L307" i="28"/>
  <c r="M307" i="28" s="1"/>
  <c r="J308" i="28"/>
  <c r="Q307" i="28"/>
  <c r="E168" i="29" l="1"/>
  <c r="P307" i="28"/>
  <c r="D168" i="29" s="1"/>
  <c r="C169" i="29"/>
  <c r="P308" i="23"/>
  <c r="B169" i="29" s="1"/>
  <c r="L308" i="28"/>
  <c r="M308" i="28" s="1"/>
  <c r="Q308" i="28"/>
  <c r="J309" i="28"/>
  <c r="L309" i="23"/>
  <c r="M309" i="23" s="1"/>
  <c r="J310" i="23"/>
  <c r="Q309" i="23"/>
  <c r="E169" i="29" l="1"/>
  <c r="P308" i="28"/>
  <c r="D169" i="29" s="1"/>
  <c r="C170" i="29"/>
  <c r="P309" i="23"/>
  <c r="B170" i="29" s="1"/>
  <c r="Q310" i="23"/>
  <c r="J311" i="23"/>
  <c r="L310" i="23"/>
  <c r="M310" i="23" s="1"/>
  <c r="L309" i="28"/>
  <c r="M309" i="28" s="1"/>
  <c r="Q309" i="28"/>
  <c r="J310" i="28"/>
  <c r="E170" i="29" l="1"/>
  <c r="P309" i="28"/>
  <c r="D170" i="29" s="1"/>
  <c r="C171" i="29"/>
  <c r="P310" i="23"/>
  <c r="B171" i="29" s="1"/>
  <c r="Q310" i="28"/>
  <c r="L310" i="28"/>
  <c r="M310" i="28" s="1"/>
  <c r="J311" i="28"/>
  <c r="Q311" i="23"/>
  <c r="J312" i="23"/>
  <c r="L311" i="23"/>
  <c r="M311" i="23" s="1"/>
  <c r="E171" i="29" l="1"/>
  <c r="P310" i="28"/>
  <c r="D171" i="29" s="1"/>
  <c r="C172" i="29"/>
  <c r="P311" i="23"/>
  <c r="B172" i="29" s="1"/>
  <c r="L312" i="23"/>
  <c r="M312" i="23" s="1"/>
  <c r="J313" i="23"/>
  <c r="Q312" i="23"/>
  <c r="Q311" i="28"/>
  <c r="J312" i="28"/>
  <c r="L311" i="28"/>
  <c r="M311" i="28" s="1"/>
  <c r="E172" i="29" l="1"/>
  <c r="P311" i="28"/>
  <c r="D172" i="29" s="1"/>
  <c r="C173" i="29"/>
  <c r="P312" i="23"/>
  <c r="B173" i="29" s="1"/>
  <c r="L312" i="28"/>
  <c r="M312" i="28" s="1"/>
  <c r="J313" i="28"/>
  <c r="Q312" i="28"/>
  <c r="L313" i="23"/>
  <c r="M313" i="23" s="1"/>
  <c r="Q313" i="23"/>
  <c r="J314" i="23"/>
  <c r="E173" i="29" l="1"/>
  <c r="P312" i="28"/>
  <c r="D173" i="29" s="1"/>
  <c r="C174" i="29"/>
  <c r="P313" i="23"/>
  <c r="B174" i="29" s="1"/>
  <c r="Q313" i="28"/>
  <c r="L313" i="28"/>
  <c r="M313" i="28" s="1"/>
  <c r="J314" i="28"/>
  <c r="L314" i="23"/>
  <c r="M314" i="23" s="1"/>
  <c r="Q314" i="23"/>
  <c r="J315" i="23"/>
  <c r="E174" i="29" l="1"/>
  <c r="P313" i="28"/>
  <c r="D174" i="29" s="1"/>
  <c r="C175" i="29"/>
  <c r="P314" i="23"/>
  <c r="B175" i="29" s="1"/>
  <c r="L314" i="28"/>
  <c r="M314" i="28" s="1"/>
  <c r="Q314" i="28"/>
  <c r="J315" i="28"/>
  <c r="L315" i="23"/>
  <c r="M315" i="23" s="1"/>
  <c r="Q315" i="23"/>
  <c r="J316" i="23"/>
  <c r="P315" i="23" l="1"/>
  <c r="B176" i="29" s="1"/>
  <c r="E175" i="29"/>
  <c r="P314" i="28"/>
  <c r="D175" i="29" s="1"/>
  <c r="C176" i="29"/>
  <c r="L315" i="28"/>
  <c r="M315" i="28" s="1"/>
  <c r="Q315" i="28"/>
  <c r="J316" i="28"/>
  <c r="L316" i="23"/>
  <c r="M316" i="23" s="1"/>
  <c r="J317" i="23"/>
  <c r="Q316" i="23"/>
  <c r="E176" i="29" l="1"/>
  <c r="P315" i="28"/>
  <c r="D176" i="29" s="1"/>
  <c r="P316" i="23"/>
  <c r="B177" i="29" s="1"/>
  <c r="C177" i="29"/>
  <c r="L317" i="23"/>
  <c r="M317" i="23" s="1"/>
  <c r="Q317" i="23"/>
  <c r="J318" i="23"/>
  <c r="Q316" i="28"/>
  <c r="J317" i="28"/>
  <c r="L316" i="28"/>
  <c r="M316" i="28" s="1"/>
  <c r="E177" i="29" l="1"/>
  <c r="P316" i="28"/>
  <c r="D177" i="29" s="1"/>
  <c r="P317" i="23"/>
  <c r="B178" i="29" s="1"/>
  <c r="C178" i="29"/>
  <c r="Q317" i="28"/>
  <c r="L317" i="28"/>
  <c r="M317" i="28" s="1"/>
  <c r="J318" i="28"/>
  <c r="L318" i="23"/>
  <c r="M318" i="23" s="1"/>
  <c r="J319" i="23"/>
  <c r="Q318" i="23"/>
  <c r="E178" i="29" l="1"/>
  <c r="P317" i="28"/>
  <c r="D178" i="29" s="1"/>
  <c r="C179" i="29"/>
  <c r="P318" i="23"/>
  <c r="B179" i="29" s="1"/>
  <c r="J319" i="28"/>
  <c r="L318" i="28"/>
  <c r="M318" i="28" s="1"/>
  <c r="Q318" i="28"/>
  <c r="L319" i="23"/>
  <c r="M319" i="23" s="1"/>
  <c r="Q319" i="23"/>
  <c r="J320" i="23"/>
  <c r="P318" i="28" l="1"/>
  <c r="D179" i="29" s="1"/>
  <c r="C180" i="29"/>
  <c r="P319" i="23"/>
  <c r="B180" i="29" s="1"/>
  <c r="E179" i="29"/>
  <c r="L320" i="23"/>
  <c r="M320" i="23" s="1"/>
  <c r="J321" i="23"/>
  <c r="Q320" i="23"/>
  <c r="L319" i="28"/>
  <c r="M319" i="28" s="1"/>
  <c r="Q319" i="28"/>
  <c r="J320" i="28"/>
  <c r="P319" i="28" l="1"/>
  <c r="D180" i="29" s="1"/>
  <c r="C181" i="29"/>
  <c r="P320" i="23"/>
  <c r="B181" i="29" s="1"/>
  <c r="E180" i="29"/>
  <c r="Q320" i="28"/>
  <c r="J321" i="28"/>
  <c r="L320" i="28"/>
  <c r="M320" i="28" s="1"/>
  <c r="Q321" i="23"/>
  <c r="L321" i="23"/>
  <c r="M321" i="23" s="1"/>
  <c r="J322" i="23"/>
  <c r="E181" i="29" l="1"/>
  <c r="P320" i="28"/>
  <c r="D181" i="29" s="1"/>
  <c r="C182" i="29"/>
  <c r="P321" i="23"/>
  <c r="B182" i="29" s="1"/>
  <c r="L322" i="23"/>
  <c r="M322" i="23" s="1"/>
  <c r="Q322" i="23"/>
  <c r="J323" i="23"/>
  <c r="Q321" i="28"/>
  <c r="L321" i="28"/>
  <c r="M321" i="28" s="1"/>
  <c r="J322" i="28"/>
  <c r="E182" i="29" l="1"/>
  <c r="P321" i="28"/>
  <c r="D182" i="29" s="1"/>
  <c r="C183" i="29"/>
  <c r="P322" i="23"/>
  <c r="B183" i="29" s="1"/>
  <c r="L322" i="28"/>
  <c r="M322" i="28" s="1"/>
  <c r="Q322" i="28"/>
  <c r="J323" i="28"/>
  <c r="L323" i="23"/>
  <c r="M323" i="23" s="1"/>
  <c r="J324" i="23"/>
  <c r="Q323" i="23"/>
  <c r="P322" i="28" l="1"/>
  <c r="D183" i="29" s="1"/>
  <c r="C184" i="29"/>
  <c r="P323" i="23"/>
  <c r="B184" i="29" s="1"/>
  <c r="E183" i="29"/>
  <c r="L324" i="23"/>
  <c r="M324" i="23" s="1"/>
  <c r="Q324" i="23"/>
  <c r="J325" i="23"/>
  <c r="L323" i="28"/>
  <c r="M323" i="28" s="1"/>
  <c r="J324" i="28"/>
  <c r="Q323" i="28"/>
  <c r="E184" i="29" l="1"/>
  <c r="P323" i="28"/>
  <c r="D184" i="29" s="1"/>
  <c r="C185" i="29"/>
  <c r="P324" i="23"/>
  <c r="B185" i="29" s="1"/>
  <c r="Q324" i="28"/>
  <c r="L324" i="28"/>
  <c r="M324" i="28" s="1"/>
  <c r="J325" i="28"/>
  <c r="Q325" i="23"/>
  <c r="J326" i="23"/>
  <c r="L325" i="23"/>
  <c r="M325" i="23" s="1"/>
  <c r="E185" i="29" l="1"/>
  <c r="P324" i="28"/>
  <c r="D185" i="29" s="1"/>
  <c r="C186" i="29"/>
  <c r="P325" i="23"/>
  <c r="B186" i="29" s="1"/>
  <c r="L325" i="28"/>
  <c r="M325" i="28" s="1"/>
  <c r="Q325" i="28"/>
  <c r="J326" i="28"/>
  <c r="Q326" i="23"/>
  <c r="L326" i="23"/>
  <c r="M326" i="23" s="1"/>
  <c r="J327" i="23"/>
  <c r="E186" i="29" l="1"/>
  <c r="P325" i="28"/>
  <c r="D186" i="29" s="1"/>
  <c r="C187" i="29"/>
  <c r="P326" i="23"/>
  <c r="B187" i="29" s="1"/>
  <c r="J327" i="28"/>
  <c r="Q326" i="28"/>
  <c r="L326" i="28"/>
  <c r="M326" i="28" s="1"/>
  <c r="J328" i="23"/>
  <c r="Q327" i="23"/>
  <c r="L327" i="23"/>
  <c r="M327" i="23" s="1"/>
  <c r="E187" i="29" l="1"/>
  <c r="P326" i="28"/>
  <c r="D187" i="29" s="1"/>
  <c r="C188" i="29"/>
  <c r="P327" i="23"/>
  <c r="B188" i="29" s="1"/>
  <c r="L327" i="28"/>
  <c r="M327" i="28" s="1"/>
  <c r="Q327" i="28"/>
  <c r="J328" i="28"/>
  <c r="L328" i="23"/>
  <c r="M328" i="23" s="1"/>
  <c r="J329" i="23"/>
  <c r="Q328" i="23"/>
  <c r="E188" i="29" l="1"/>
  <c r="P327" i="28"/>
  <c r="C189" i="29"/>
  <c r="P328" i="23"/>
  <c r="B189" i="29" s="1"/>
  <c r="L329" i="23"/>
  <c r="M329" i="23" s="1"/>
  <c r="Q329" i="23"/>
  <c r="L328" i="28"/>
  <c r="M328" i="28" s="1"/>
  <c r="J329" i="28"/>
  <c r="Q328" i="28"/>
  <c r="D188" i="29"/>
  <c r="E189" i="29" l="1"/>
  <c r="P328" i="28"/>
  <c r="D189" i="29" s="1"/>
  <c r="C190" i="29"/>
  <c r="P329" i="23"/>
  <c r="B190" i="29" s="1"/>
  <c r="Q329" i="28"/>
  <c r="L329" i="28"/>
  <c r="M329" i="28" s="1"/>
  <c r="E190" i="29" l="1"/>
  <c r="P329" i="28"/>
  <c r="D190" i="29" s="1"/>
</calcChain>
</file>

<file path=xl/comments1.xml><?xml version="1.0" encoding="utf-8"?>
<comments xmlns="http://schemas.openxmlformats.org/spreadsheetml/2006/main">
  <authors>
    <author>Randi Taylor</author>
  </authors>
  <commentList>
    <comment ref="AO33" authorId="0" shapeId="0">
      <text>
        <r>
          <rPr>
            <sz val="9"/>
            <color indexed="81"/>
            <rFont val="Tahoma"/>
            <family val="2"/>
          </rPr>
          <t>In the version of the model, assumptions through 2021 were provided by the working group</t>
        </r>
      </text>
    </comment>
  </commentList>
</comments>
</file>

<file path=xl/comments2.xml><?xml version="1.0" encoding="utf-8"?>
<comments xmlns="http://schemas.openxmlformats.org/spreadsheetml/2006/main">
  <authors>
    <author>Randi Taylor</author>
  </authors>
  <commentList>
    <comment ref="AO33" authorId="0" shapeId="0">
      <text>
        <r>
          <rPr>
            <sz val="9"/>
            <color indexed="81"/>
            <rFont val="Tahoma"/>
            <family val="2"/>
          </rPr>
          <t>In the version of the model, assumptions through 2021 were provided by the working group</t>
        </r>
      </text>
    </comment>
  </commentList>
</comments>
</file>

<file path=xl/sharedStrings.xml><?xml version="1.0" encoding="utf-8"?>
<sst xmlns="http://schemas.openxmlformats.org/spreadsheetml/2006/main" count="533" uniqueCount="247">
  <si>
    <t>Year</t>
  </si>
  <si>
    <t>Purchase Price</t>
  </si>
  <si>
    <t>Load</t>
  </si>
  <si>
    <t>Rate</t>
  </si>
  <si>
    <t>Distance</t>
  </si>
  <si>
    <t>Total</t>
  </si>
  <si>
    <t>Transportation weight loss</t>
  </si>
  <si>
    <t>Pounds</t>
  </si>
  <si>
    <t>/km</t>
  </si>
  <si>
    <t># of Yearlings in September</t>
  </si>
  <si>
    <t># of Yearlings in April</t>
  </si>
  <si>
    <t>/AUM</t>
  </si>
  <si>
    <t>Sale Price</t>
  </si>
  <si>
    <t>Revenue gain</t>
  </si>
  <si>
    <t>/Yearling</t>
  </si>
  <si>
    <t>Cost in April</t>
  </si>
  <si>
    <t>Cost in September</t>
  </si>
  <si>
    <t>Lease improvements</t>
  </si>
  <si>
    <t>Years</t>
  </si>
  <si>
    <t>Operating Costs</t>
  </si>
  <si>
    <t>Capital employed:</t>
  </si>
  <si>
    <t xml:space="preserve">      Transportation weight loss</t>
  </si>
  <si>
    <t xml:space="preserve">      Weight on Arrival</t>
  </si>
  <si>
    <t xml:space="preserve">      Weight on sale</t>
  </si>
  <si>
    <t>/Pound</t>
  </si>
  <si>
    <t>(4) Purchase weight</t>
  </si>
  <si>
    <t>(5) Weight on departure</t>
  </si>
  <si>
    <t>/Trip</t>
  </si>
  <si>
    <t>One way trip time</t>
  </si>
  <si>
    <t>Variable Income</t>
  </si>
  <si>
    <t>Income/ AUM  after ROCE</t>
  </si>
  <si>
    <t>(3) Yearling to AUs</t>
  </si>
  <si>
    <t>Other</t>
  </si>
  <si>
    <t>Debt:Equity</t>
  </si>
  <si>
    <t>Portion</t>
  </si>
  <si>
    <t>Before Tax Cost of Debt</t>
  </si>
  <si>
    <t xml:space="preserve">Before Tax Cost of Equity </t>
  </si>
  <si>
    <t>(2) Net weight gain on the lease</t>
  </si>
  <si>
    <t>Source Name</t>
  </si>
  <si>
    <t>Specific Agriculture Area</t>
  </si>
  <si>
    <t>WACC Estimation</t>
  </si>
  <si>
    <t xml:space="preserve">Source </t>
  </si>
  <si>
    <t>James Pritchel, Susan Hire. Colorado State University</t>
  </si>
  <si>
    <t>Farm Supply and Marketing Cooperatives</t>
  </si>
  <si>
    <t>0.86% to 7.48%</t>
  </si>
  <si>
    <t>http://209.85.173.104/search?q=cache:madXhbgEHcgJ:www.joe.org/joe/2007october/rb1.shtml+WACC+Farms&amp;hl=en&amp;ct=clnk&amp;cd=11&amp;gl=ca</t>
  </si>
  <si>
    <t>William Edwards, Extension Economist, Iowa State University</t>
  </si>
  <si>
    <t>Farms (non-specific)</t>
  </si>
  <si>
    <t>3% to 4% on long term farm assets</t>
  </si>
  <si>
    <t>6% to 10% on other assets (in the last decade).</t>
  </si>
  <si>
    <t>http://www.agmrc.org/agmrc/business/operatingbusiness/analyzingafarmincomestatement.htm</t>
  </si>
  <si>
    <t>MAF Policy, Ministry of Agriculture and Forestry, New Zealand</t>
  </si>
  <si>
    <t>New Zealand Farmers</t>
  </si>
  <si>
    <t>1.58% to 3.16%</t>
  </si>
  <si>
    <t>http://www.maf.govt.nz/mafnet/rural-nz/profitability-and-economics/performance/impediments-to-optimum-performance/impopt-06.htm</t>
  </si>
  <si>
    <t>Agriculture</t>
  </si>
  <si>
    <t>http://cornandsoybeandigest.com/mag/soybean_great_time_farming/</t>
  </si>
  <si>
    <t>http://cornandsoybeandigest.com/mag/soybean_autosteer_pay/</t>
  </si>
  <si>
    <t>Glen Pederson, "Cost of Capital for Agricultural Cooperatives"</t>
  </si>
  <si>
    <t>Agriculture Cooperatives</t>
  </si>
  <si>
    <t>11.91% to 15.7%</t>
  </si>
  <si>
    <t>http://www.rurdev.usda.gov/RBS/pub/rr163.pdf</t>
  </si>
  <si>
    <t>National Bank of New Zealand</t>
  </si>
  <si>
    <t>Rural Lands</t>
  </si>
  <si>
    <t>Past 5 Years - 8.5%</t>
  </si>
  <si>
    <t>Past 10 Years- 9.0%</t>
  </si>
  <si>
    <t>Past 15 Years- 9.7%</t>
  </si>
  <si>
    <t>http://www.herdequityrelease.com/b-financial-returns-rural-farmland.php</t>
  </si>
  <si>
    <t>William R. Congleton, University of Main</t>
  </si>
  <si>
    <t xml:space="preserve">Dairy Cow </t>
  </si>
  <si>
    <t xml:space="preserve">WACC assumed to be 10% for study. </t>
  </si>
  <si>
    <t>http://jds.fass.org/cgi/reprint/71/7/1916?ck=nck</t>
  </si>
  <si>
    <t>km. one way</t>
  </si>
  <si>
    <t>Pounds (Net wt. gain plus wt loss)</t>
  </si>
  <si>
    <t>/AUM (2005 Survey)</t>
  </si>
  <si>
    <t>/AUM (2007)</t>
  </si>
  <si>
    <t>/lb sold</t>
  </si>
  <si>
    <t xml:space="preserve">Vet Costs </t>
  </si>
  <si>
    <t>Mortality</t>
  </si>
  <si>
    <t>Tier 1</t>
  </si>
  <si>
    <t>Tier 2</t>
  </si>
  <si>
    <t>Tier 3</t>
  </si>
  <si>
    <t>Tier 4</t>
  </si>
  <si>
    <t>4 month revenue gain (See 4)</t>
  </si>
  <si>
    <t>AU/Yearling (Average)</t>
  </si>
  <si>
    <t>Tier 5</t>
  </si>
  <si>
    <t>Tier 6</t>
  </si>
  <si>
    <t>Net Income/ AUM Before ROCE</t>
  </si>
  <si>
    <t>New Net Income/ AUM Before ROCE</t>
  </si>
  <si>
    <t>New Net Income after ROCE</t>
  </si>
  <si>
    <t>Incremental Income</t>
  </si>
  <si>
    <t>From Forest Reserve Survey</t>
  </si>
  <si>
    <t xml:space="preserve">       Gross Weight Gain</t>
  </si>
  <si>
    <t>Start of Sept Price - 850 lb</t>
  </si>
  <si>
    <t>End of April Price - 650 lb</t>
  </si>
  <si>
    <t>Range Sustainability Fund</t>
  </si>
  <si>
    <t>Inflation adjust</t>
  </si>
  <si>
    <t>Sales Costs</t>
  </si>
  <si>
    <t>Initial fee</t>
  </si>
  <si>
    <t>Canfax Steer Price</t>
  </si>
  <si>
    <t>Apr Price as a % of Sept Price</t>
  </si>
  <si>
    <t>Notes/Source</t>
  </si>
  <si>
    <t>850 lb. Steer Sales Price in the First Week of September</t>
  </si>
  <si>
    <t>Industry Cost Of Capital</t>
  </si>
  <si>
    <t>Transportation Weight Loss</t>
  </si>
  <si>
    <t>Animal Transport Costs Dollars, Pounds. June 2003 Western Producer (quoting Al Schaefer of Agriculture Canada in Lacombe).</t>
  </si>
  <si>
    <t>http://www.afac.ab.ca/careinfo/transport/atcdp.htm</t>
  </si>
  <si>
    <t>From telephone survey of 3 large Alberta auction markets</t>
  </si>
  <si>
    <t>Vet Costs</t>
  </si>
  <si>
    <t>CANFAX Trends West - Assumptions and Calculations, October 2007</t>
  </si>
  <si>
    <t>(1) April Yearling weight</t>
  </si>
  <si>
    <t xml:space="preserve">Assumption -  mid-point of 600 - 700 lb. category </t>
  </si>
  <si>
    <t>Assumption - From Government/Industry Committee</t>
  </si>
  <si>
    <t>From Leaseholder Survey and StatsCan</t>
  </si>
  <si>
    <t>From CanFax (Annual Cost) see references</t>
  </si>
  <si>
    <t>Western Producer Article - see References</t>
  </si>
  <si>
    <t>10 Year April Rolling Average</t>
  </si>
  <si>
    <t>10 year (data from Canfax)</t>
  </si>
  <si>
    <t>http://www.bank-banque-canada.ca/en/cpi.html</t>
  </si>
  <si>
    <t>10 Year September Rolling Average</t>
  </si>
  <si>
    <t>Less ROCE (See 6)</t>
  </si>
  <si>
    <t>Less Transportation cost (See 6)</t>
  </si>
  <si>
    <t>Less Operating cost (See 7)</t>
  </si>
  <si>
    <t>Less Other Costs (See 8)</t>
  </si>
  <si>
    <t>Income after allowance for ROCE</t>
  </si>
  <si>
    <t>Enter the average annual CPI on tab three</t>
  </si>
  <si>
    <t>http://www.aec-econ.com/docs/ABCPI.pdf</t>
  </si>
  <si>
    <t>Alberta (Used)</t>
  </si>
  <si>
    <t>Source for Canada CPI:</t>
  </si>
  <si>
    <t>Source for Alberta CPI:</t>
  </si>
  <si>
    <t xml:space="preserve">Moe Russle, Corn and Soybean Digest </t>
  </si>
  <si>
    <t>CANFAX Communication (list of assumptions)</t>
  </si>
  <si>
    <t>RSF %</t>
  </si>
  <si>
    <t>Tier 7</t>
  </si>
  <si>
    <t>Tier 8</t>
  </si>
  <si>
    <t>RSF assuming funds are collected at all rent levels</t>
  </si>
  <si>
    <t>Incremental RSF</t>
  </si>
  <si>
    <t>Cumulative RSF</t>
  </si>
  <si>
    <t>Enter the average annual CPI from Alberta</t>
  </si>
  <si>
    <t>850 lb. Steer Price 1st Week Sept</t>
  </si>
  <si>
    <t>Enter the Year Prior to the Year To Which the Rent Applies</t>
  </si>
  <si>
    <t>Zone 1</t>
  </si>
  <si>
    <t>Zone 2</t>
  </si>
  <si>
    <t>Minimum Rent</t>
  </si>
  <si>
    <t>Total Rent</t>
  </si>
  <si>
    <t>Variable Part of the Rent %</t>
  </si>
  <si>
    <t>Percentage Used to Calculate the Variable Rent</t>
  </si>
  <si>
    <t>Zone 1 Total Rent</t>
  </si>
  <si>
    <t>Zone 2 Total Rent</t>
  </si>
  <si>
    <t>Zone 1 Government Rent</t>
  </si>
  <si>
    <t>Zone 1 Total Rent (With RSF)</t>
  </si>
  <si>
    <t>Zone 2 Government Rent</t>
  </si>
  <si>
    <t>Zone 2 Total Rent (With RSF)</t>
  </si>
  <si>
    <t>Tier 9</t>
  </si>
  <si>
    <t>Tier 10</t>
  </si>
  <si>
    <t>2. Update beef prices,the year and the CPI</t>
  </si>
  <si>
    <t>Values in dollars per AUM</t>
  </si>
  <si>
    <t>This table calculates the 2 year rolling average</t>
  </si>
  <si>
    <t>This table has the entry of the appropriate Canfax price for the year indicated</t>
  </si>
  <si>
    <t>(a) Calculation of Rent</t>
  </si>
  <si>
    <t>(a)</t>
  </si>
  <si>
    <t>(b) Input Price Assumption (Sale Price End of September):</t>
  </si>
  <si>
    <t>(b) Historic Price Relationships (From Canfax)</t>
  </si>
  <si>
    <t>3. Net Revenue Calculation</t>
  </si>
  <si>
    <t>(a) Weight/Conversion Assumptions:</t>
  </si>
  <si>
    <t>(c) Revenue Calculation</t>
  </si>
  <si>
    <t>(a) Transportation Cost Calculation</t>
  </si>
  <si>
    <t>(b) Operating Costs</t>
  </si>
  <si>
    <t>(c) Other Cost Assumptions</t>
  </si>
  <si>
    <t>(a) Cost Summary</t>
  </si>
  <si>
    <t>(a) Return on Investment</t>
  </si>
  <si>
    <t>Calculated - initial fee + km. travelled one way x rate</t>
  </si>
  <si>
    <t>Inflation adjustment (Cell G95 does a look up from Tab 2 Alberta CPI and makes the survey year of 2005 the Base Year)</t>
  </si>
  <si>
    <t xml:space="preserve">Not Used </t>
  </si>
  <si>
    <t>From Various Research Reports - See References on Tab 3</t>
  </si>
  <si>
    <t>Average annual capital investment in 1995 dollars (from the survey)</t>
  </si>
  <si>
    <t xml:space="preserve">Average annual capital investment in current dollars </t>
  </si>
  <si>
    <t>Number of years considered in the survey</t>
  </si>
  <si>
    <t>25:</t>
  </si>
  <si>
    <t>75</t>
  </si>
  <si>
    <t>Before Tax WACC</t>
  </si>
  <si>
    <t>/Year/AUM</t>
  </si>
  <si>
    <t>/Year/AUM in Current Dollars</t>
  </si>
  <si>
    <t>ROCE in Dollars(1)</t>
  </si>
  <si>
    <t>Yearling Purchase Price</t>
  </si>
  <si>
    <t>Cost of Transportation to the Lease in April</t>
  </si>
  <si>
    <t>Total Investment in the Yearling</t>
  </si>
  <si>
    <t>ROCE in Dollars (2)</t>
  </si>
  <si>
    <t>Total ROCE (1+2)</t>
  </si>
  <si>
    <t>Price per lb. at the:</t>
  </si>
  <si>
    <t>Rolling Average</t>
  </si>
  <si>
    <t>10 Year rolling average September price from historic data row 26)</t>
  </si>
  <si>
    <t>10 Year rolling average April price from historic data (Row 27)</t>
  </si>
  <si>
    <t>April rolling average (Cell C19) divided by September rolling average (Cell C20)</t>
  </si>
  <si>
    <t xml:space="preserve">Calculated - the average weight [(Cell C49 + Cell C53)/2] divided by 1000 lb. per Animal Unit </t>
  </si>
  <si>
    <t>From C43</t>
  </si>
  <si>
    <t>Purchase Wt. (Cell C47) x % Wt. Loss (Cell C68)</t>
  </si>
  <si>
    <t>Calculated - Cell C47 + Cell C48</t>
  </si>
  <si>
    <t>Calculated - Yearling weight on departure (Cell C51) - Weight on arrival (Cell C49)</t>
  </si>
  <si>
    <t>From Leaseholder Survey (taken as after transportation loss)</t>
  </si>
  <si>
    <t>Calculated - [Weight on arrival (C49) + Net weight gain (C44) Cell C34] grossed up for the weight loss (Cell C68)</t>
  </si>
  <si>
    <t>Calculated - Weight on Departure (Cell C51) x % Wt. Loss (Cell C68)</t>
  </si>
  <si>
    <t>Calculated - Cell C51 + Cell C52</t>
  </si>
  <si>
    <t>The 2 Year Rolling Average Price for the First Week in September of the Prior Two Years is Pulled from Row 27</t>
  </si>
  <si>
    <t>10 year rolling average price as % of the Sept price (Cell C22)</t>
  </si>
  <si>
    <t>Calculated based on weight and prices (C56-April and C57-May)</t>
  </si>
  <si>
    <t>2014 Survey of several transport companies</t>
  </si>
  <si>
    <t>Calculated - Load wt. (C69)/purchase wt. (C47)</t>
  </si>
  <si>
    <t>Calculated - Load wt. (C69)/wt. on departure (C51)</t>
  </si>
  <si>
    <t>Calculated - total transportation cost per trip (C73)/# of yearlings (C74)</t>
  </si>
  <si>
    <t>Calculated - Cell C81 x Cell C82</t>
  </si>
  <si>
    <t>Calculated - Sum of Cells C87 through C90</t>
  </si>
  <si>
    <t>Note - In this table, values in $/Yearling are converted into S/AUM usind the conversion in Section 3(a) (Cell 45)</t>
  </si>
  <si>
    <t>(b) All in Cost From Survey:</t>
  </si>
  <si>
    <t>4.Operating Cost Calculation</t>
  </si>
  <si>
    <t>5.Summary of Net Revenue and Operating Costs</t>
  </si>
  <si>
    <t>6.Return on Investment</t>
  </si>
  <si>
    <t>Calculated - Cell C98 is the sum of the transportation costs in Cell C76 and C77 (Section 4(a) above)</t>
  </si>
  <si>
    <t>Calculated - Cell C97 is the value from Cell C62 (Section 3(c) above)</t>
  </si>
  <si>
    <t>Calculated - Cell C99 is the operating cost from Cell C83 (Section 4(b) above)</t>
  </si>
  <si>
    <t>Calculated - Cell C85 is the sum of the other costs from Cell C76 (Section 4(c) above)</t>
  </si>
  <si>
    <t>Calculated - The sum of Cells C98 through C100</t>
  </si>
  <si>
    <t>Calculated - Cell C102 is Total ROCE from Cell C129 (Section 6))</t>
  </si>
  <si>
    <t>Calculated - The sum of Cells C101 and C102</t>
  </si>
  <si>
    <t>Calculated - the weighted average cost of capital from Cells C110, C111, D110 and D111</t>
  </si>
  <si>
    <t>Inflation Adjustment (Cell G116 Does a Look Up from Tab 2 Alberta CPI and makes the Survey Year of 2005 the Base Year)</t>
  </si>
  <si>
    <t>Calculated - Cell G117 x Cell G118 (this is the average 20 year total investment in lease improvements)</t>
  </si>
  <si>
    <t>From Cell C119</t>
  </si>
  <si>
    <t>Calculated - WACC (Cell C113) x Total Capital Employed (Cell E122) converted into cost per yearling using the conversion calculated in Section 3(a) (Cell C45)</t>
  </si>
  <si>
    <t>Purchase Price of the Yearling (Cell C60)</t>
  </si>
  <si>
    <t>Transportation cost per Yearling shipped to the lease (Cell C76)</t>
  </si>
  <si>
    <t>Total investment in the yearling on arrival at the lease (Cell C125 + Cell C126)</t>
  </si>
  <si>
    <t xml:space="preserve">Calculated - WACC (Cell C113) x Total Investment in the Yearling (Cell C127) </t>
  </si>
  <si>
    <t>Calculated - Cell C123 + Cell C128</t>
  </si>
  <si>
    <t>Year End CPI for Alberta (2002=100)</t>
  </si>
  <si>
    <t>8. Alberta Consumer Price Index (CPI)</t>
  </si>
  <si>
    <t>Committee Assumptions - This is similar to Alberta ESRD's Green Coniferous Timber Royalty structure</t>
  </si>
  <si>
    <t>7.Rent Assumptions and Calculation</t>
  </si>
  <si>
    <t>8. Rent Calculation Table - As Discussed with the Committee</t>
  </si>
  <si>
    <t>Rent Assumptions</t>
  </si>
  <si>
    <t>Zone 1 Minimum Rent</t>
  </si>
  <si>
    <t>Zone 2 Minimum Rent</t>
  </si>
  <si>
    <t>1. Results of the Grazing Lease Rent Calculation (Model Output) - ZONE 2</t>
  </si>
  <si>
    <t>1. Results of the Grazing Lease Rent Calculation (Model Output) - ZONE 1</t>
  </si>
  <si>
    <t>Enter the prices in April/Sept for the prior year in bottom table (top table calculates 2 year rolling average)</t>
  </si>
  <si>
    <t>Input entered on Zone 1 tab (Year, Prices, CPI) are linked to this tab. No action is required.</t>
  </si>
  <si>
    <t>Summary of Rental Rates by Zone for the Grazing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</si>
</sst>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_(* #,##0_);_(* \(#,##0\);_(* &quot;-&quot;??_);_(@_)"/>
    <numFmt numFmtId="169" formatCode="_(&quot;$&quot;* #,##0_);_(&quot;$&quot;* \(#,##0\);_(&quot;$&quot;* &quot;-&quot;??_);_(@_)"/>
    <numFmt numFmtId="170" formatCode="0.0%"/>
    <numFmt numFmtId="171" formatCode="_(* #,##0.0000_);_(* \(#,##0.0000\);_(* &quot;-&quot;??_);_(@_)"/>
    <numFmt numFmtId="172" formatCode="_(* #,##0.000_);_(* \(#,##0.000\);_(* &quot;-&quot;??_);_(@_)"/>
    <numFmt numFmtId="173" formatCode="&quot;$&quot;#,##0.00"/>
  </numFmts>
  <fonts count="1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u/>
      <sz val="10"/>
      <color indexed="12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u/>
      <sz val="12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232">
    <xf numFmtId="0" fontId="0" fillId="0" borderId="0" xfId="0"/>
    <xf numFmtId="166" fontId="4" fillId="0" borderId="0" xfId="1" applyFont="1"/>
    <xf numFmtId="166" fontId="4" fillId="0" borderId="1" xfId="1" applyFont="1" applyBorder="1" applyAlignment="1">
      <alignment horizontal="center"/>
    </xf>
    <xf numFmtId="166" fontId="4" fillId="0" borderId="0" xfId="1" applyFont="1" applyAlignment="1">
      <alignment horizontal="right"/>
    </xf>
    <xf numFmtId="166" fontId="4" fillId="0" borderId="0" xfId="1" applyFont="1" applyAlignment="1">
      <alignment wrapText="1"/>
    </xf>
    <xf numFmtId="165" fontId="4" fillId="0" borderId="0" xfId="3" applyFont="1"/>
    <xf numFmtId="166" fontId="4" fillId="0" borderId="1" xfId="1" applyFont="1" applyBorder="1"/>
    <xf numFmtId="167" fontId="4" fillId="0" borderId="0" xfId="1" applyNumberFormat="1" applyFont="1"/>
    <xf numFmtId="168" fontId="4" fillId="0" borderId="0" xfId="1" applyNumberFormat="1" applyFont="1"/>
    <xf numFmtId="169" fontId="4" fillId="0" borderId="0" xfId="3" applyNumberFormat="1" applyFont="1"/>
    <xf numFmtId="9" fontId="4" fillId="0" borderId="0" xfId="8" applyFont="1"/>
    <xf numFmtId="170" fontId="4" fillId="0" borderId="0" xfId="8" applyNumberFormat="1" applyFont="1"/>
    <xf numFmtId="166" fontId="4" fillId="0" borderId="0" xfId="1" quotePrefix="1" applyFont="1"/>
    <xf numFmtId="168" fontId="4" fillId="0" borderId="1" xfId="1" applyNumberFormat="1" applyFont="1" applyBorder="1"/>
    <xf numFmtId="166" fontId="4" fillId="0" borderId="2" xfId="1" applyFont="1" applyBorder="1"/>
    <xf numFmtId="165" fontId="4" fillId="0" borderId="2" xfId="3" applyFont="1" applyBorder="1"/>
    <xf numFmtId="166" fontId="4" fillId="0" borderId="0" xfId="1" quotePrefix="1" applyNumberFormat="1" applyFont="1"/>
    <xf numFmtId="165" fontId="4" fillId="0" borderId="0" xfId="3" applyFont="1" applyBorder="1"/>
    <xf numFmtId="165" fontId="4" fillId="0" borderId="1" xfId="3" applyFont="1" applyBorder="1"/>
    <xf numFmtId="166" fontId="4" fillId="0" borderId="0" xfId="1" applyFont="1" applyBorder="1"/>
    <xf numFmtId="166" fontId="4" fillId="0" borderId="1" xfId="1" quotePrefix="1" applyFont="1" applyBorder="1" applyAlignment="1">
      <alignment horizontal="center"/>
    </xf>
    <xf numFmtId="165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wrapText="1"/>
    </xf>
    <xf numFmtId="165" fontId="4" fillId="0" borderId="0" xfId="3" applyFont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Border="1"/>
    <xf numFmtId="166" fontId="4" fillId="0" borderId="0" xfId="1" applyFont="1" applyBorder="1" applyAlignment="1">
      <alignment horizontal="right"/>
    </xf>
    <xf numFmtId="0" fontId="4" fillId="0" borderId="3" xfId="0" applyFont="1" applyBorder="1"/>
    <xf numFmtId="166" fontId="5" fillId="0" borderId="0" xfId="1" applyFont="1" applyBorder="1"/>
    <xf numFmtId="166" fontId="4" fillId="0" borderId="0" xfId="1" quotePrefix="1" applyFont="1" applyAlignment="1">
      <alignment horizontal="right"/>
    </xf>
    <xf numFmtId="172" fontId="4" fillId="0" borderId="0" xfId="1" applyNumberFormat="1" applyFont="1"/>
    <xf numFmtId="166" fontId="4" fillId="0" borderId="0" xfId="1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quotePrefix="1" applyFont="1"/>
    <xf numFmtId="0" fontId="4" fillId="0" borderId="0" xfId="0" applyFont="1" applyBorder="1" applyAlignment="1">
      <alignment wrapText="1"/>
    </xf>
    <xf numFmtId="0" fontId="4" fillId="0" borderId="1" xfId="1" applyNumberFormat="1" applyFont="1" applyBorder="1"/>
    <xf numFmtId="165" fontId="4" fillId="0" borderId="0" xfId="3" applyFont="1" applyFill="1"/>
    <xf numFmtId="165" fontId="4" fillId="0" borderId="0" xfId="3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3" xfId="0" applyFont="1" applyBorder="1"/>
    <xf numFmtId="0" fontId="8" fillId="0" borderId="3" xfId="0" applyFont="1" applyBorder="1"/>
    <xf numFmtId="0" fontId="8" fillId="0" borderId="3" xfId="0" applyFont="1" applyBorder="1" applyAlignment="1">
      <alignment wrapText="1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wrapText="1"/>
    </xf>
    <xf numFmtId="0" fontId="10" fillId="2" borderId="4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1" fillId="0" borderId="8" xfId="5" applyFont="1" applyBorder="1" applyAlignment="1" applyProtection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1" fillId="0" borderId="10" xfId="5" applyFont="1" applyBorder="1" applyAlignment="1" applyProtection="1">
      <alignment horizontal="left" wrapText="1"/>
    </xf>
    <xf numFmtId="0" fontId="8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9" fontId="10" fillId="0" borderId="0" xfId="0" applyNumberFormat="1" applyFont="1" applyBorder="1" applyAlignment="1">
      <alignment horizontal="left" wrapText="1"/>
    </xf>
    <xf numFmtId="9" fontId="10" fillId="0" borderId="1" xfId="0" applyNumberFormat="1" applyFont="1" applyBorder="1" applyAlignment="1">
      <alignment horizontal="left" wrapText="1"/>
    </xf>
    <xf numFmtId="0" fontId="11" fillId="0" borderId="5" xfId="5" applyFont="1" applyBorder="1" applyAlignment="1" applyProtection="1">
      <alignment horizontal="left" wrapText="1"/>
    </xf>
    <xf numFmtId="0" fontId="8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left" wrapText="1"/>
    </xf>
    <xf numFmtId="0" fontId="9" fillId="0" borderId="3" xfId="0" applyFont="1" applyBorder="1" applyAlignment="1">
      <alignment wrapText="1"/>
    </xf>
    <xf numFmtId="0" fontId="11" fillId="0" borderId="0" xfId="5" applyFont="1" applyAlignment="1" applyProtection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/>
    <xf numFmtId="165" fontId="4" fillId="3" borderId="0" xfId="3" applyFont="1" applyFill="1" applyProtection="1">
      <protection locked="0"/>
    </xf>
    <xf numFmtId="168" fontId="4" fillId="0" borderId="0" xfId="1" applyNumberFormat="1" applyFont="1" applyFill="1"/>
    <xf numFmtId="0" fontId="5" fillId="0" borderId="0" xfId="0" quotePrefix="1" applyFont="1" applyAlignment="1">
      <alignment horizontal="right"/>
    </xf>
    <xf numFmtId="0" fontId="5" fillId="0" borderId="0" xfId="0" applyFont="1"/>
    <xf numFmtId="166" fontId="4" fillId="0" borderId="0" xfId="1" applyFont="1" applyFill="1" applyAlignment="1">
      <alignment horizontal="right"/>
    </xf>
    <xf numFmtId="166" fontId="4" fillId="0" borderId="11" xfId="1" applyFont="1" applyBorder="1" applyAlignment="1"/>
    <xf numFmtId="166" fontId="4" fillId="0" borderId="0" xfId="1" applyFont="1" applyBorder="1" applyAlignment="1"/>
    <xf numFmtId="9" fontId="4" fillId="0" borderId="0" xfId="8" applyFont="1" applyBorder="1"/>
    <xf numFmtId="0" fontId="4" fillId="0" borderId="11" xfId="1" applyNumberFormat="1" applyFont="1" applyBorder="1"/>
    <xf numFmtId="0" fontId="4" fillId="0" borderId="11" xfId="0" applyFont="1" applyBorder="1"/>
    <xf numFmtId="166" fontId="4" fillId="0" borderId="12" xfId="1" applyFont="1" applyBorder="1" applyAlignment="1">
      <alignment horizontal="right"/>
    </xf>
    <xf numFmtId="166" fontId="4" fillId="0" borderId="1" xfId="1" applyFont="1" applyFill="1" applyBorder="1" applyAlignment="1">
      <alignment horizontal="right"/>
    </xf>
    <xf numFmtId="0" fontId="4" fillId="0" borderId="1" xfId="0" applyFont="1" applyBorder="1" applyAlignment="1"/>
    <xf numFmtId="172" fontId="4" fillId="0" borderId="1" xfId="1" applyNumberFormat="1" applyFont="1" applyBorder="1"/>
    <xf numFmtId="165" fontId="4" fillId="4" borderId="0" xfId="3" applyFont="1" applyFill="1" applyProtection="1"/>
    <xf numFmtId="9" fontId="4" fillId="4" borderId="0" xfId="8" applyFont="1" applyFill="1" applyProtection="1"/>
    <xf numFmtId="165" fontId="4" fillId="4" borderId="1" xfId="3" applyFont="1" applyFill="1" applyBorder="1" applyProtection="1"/>
    <xf numFmtId="10" fontId="4" fillId="4" borderId="0" xfId="8" applyNumberFormat="1" applyFont="1" applyFill="1" applyProtection="1"/>
    <xf numFmtId="10" fontId="4" fillId="4" borderId="0" xfId="0" applyNumberFormat="1" applyFont="1" applyFill="1" applyProtection="1"/>
    <xf numFmtId="168" fontId="4" fillId="4" borderId="0" xfId="1" applyNumberFormat="1" applyFont="1" applyFill="1" applyProtection="1"/>
    <xf numFmtId="0" fontId="5" fillId="0" borderId="0" xfId="0" applyFont="1" applyFill="1" applyProtection="1">
      <protection locked="0"/>
    </xf>
    <xf numFmtId="0" fontId="5" fillId="0" borderId="3" xfId="0" quotePrefix="1" applyFont="1" applyBorder="1" applyAlignment="1">
      <alignment horizontal="right"/>
    </xf>
    <xf numFmtId="0" fontId="5" fillId="0" borderId="3" xfId="0" applyFont="1" applyBorder="1"/>
    <xf numFmtId="0" fontId="5" fillId="3" borderId="3" xfId="0" applyFont="1" applyFill="1" applyBorder="1" applyProtection="1">
      <protection locked="0"/>
    </xf>
    <xf numFmtId="0" fontId="8" fillId="0" borderId="0" xfId="0" applyFont="1" applyAlignment="1">
      <alignment horizontal="left" wrapText="1"/>
    </xf>
    <xf numFmtId="166" fontId="4" fillId="0" borderId="0" xfId="1" applyFont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1" fillId="0" borderId="0" xfId="5" applyFont="1" applyAlignment="1" applyProtection="1"/>
    <xf numFmtId="0" fontId="8" fillId="0" borderId="0" xfId="0" applyFont="1" applyAlignment="1">
      <alignment horizontal="center"/>
    </xf>
    <xf numFmtId="171" fontId="8" fillId="0" borderId="0" xfId="1" applyNumberFormat="1" applyFont="1" applyAlignment="1">
      <alignment horizontal="center"/>
    </xf>
    <xf numFmtId="166" fontId="8" fillId="0" borderId="0" xfId="1" applyFont="1"/>
    <xf numFmtId="0" fontId="4" fillId="5" borderId="1" xfId="0" applyFont="1" applyFill="1" applyBorder="1" applyAlignment="1">
      <alignment wrapText="1"/>
    </xf>
    <xf numFmtId="165" fontId="4" fillId="0" borderId="0" xfId="3" applyFont="1" applyFill="1" applyBorder="1"/>
    <xf numFmtId="166" fontId="4" fillId="0" borderId="0" xfId="1" applyFont="1" applyAlignment="1">
      <alignment horizontal="center"/>
    </xf>
    <xf numFmtId="9" fontId="4" fillId="4" borderId="0" xfId="8" applyFont="1" applyFill="1" applyAlignment="1" applyProtection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166" fontId="4" fillId="0" borderId="11" xfId="1" applyFont="1" applyBorder="1" applyAlignment="1">
      <alignment wrapText="1"/>
    </xf>
    <xf numFmtId="0" fontId="4" fillId="0" borderId="1" xfId="1" applyNumberFormat="1" applyFont="1" applyBorder="1" applyAlignment="1">
      <alignment wrapText="1"/>
    </xf>
    <xf numFmtId="165" fontId="4" fillId="0" borderId="0" xfId="3" applyFont="1" applyFill="1" applyAlignment="1">
      <alignment wrapText="1"/>
    </xf>
    <xf numFmtId="165" fontId="4" fillId="0" borderId="0" xfId="3" applyFont="1" applyFill="1" applyBorder="1" applyProtection="1">
      <protection locked="0"/>
    </xf>
    <xf numFmtId="165" fontId="4" fillId="0" borderId="0" xfId="3" applyFont="1" applyFill="1" applyProtection="1">
      <protection locked="0"/>
    </xf>
    <xf numFmtId="0" fontId="4" fillId="0" borderId="0" xfId="0" applyFont="1" applyBorder="1" applyAlignment="1"/>
    <xf numFmtId="166" fontId="4" fillId="0" borderId="0" xfId="1" applyFont="1" applyFill="1" applyBorder="1" applyAlignment="1">
      <alignment horizontal="right"/>
    </xf>
    <xf numFmtId="0" fontId="4" fillId="0" borderId="0" xfId="1" applyNumberFormat="1" applyFont="1" applyBorder="1"/>
    <xf numFmtId="9" fontId="4" fillId="0" borderId="0" xfId="8" applyNumberFormat="1" applyFont="1"/>
    <xf numFmtId="165" fontId="4" fillId="0" borderId="0" xfId="3" applyFont="1" applyFill="1" applyAlignment="1">
      <alignment horizontal="right"/>
    </xf>
    <xf numFmtId="9" fontId="4" fillId="0" borderId="0" xfId="8" applyFont="1" applyFill="1"/>
    <xf numFmtId="166" fontId="5" fillId="0" borderId="0" xfId="1" applyFont="1" applyBorder="1" applyAlignment="1">
      <alignment horizontal="left"/>
    </xf>
    <xf numFmtId="166" fontId="4" fillId="0" borderId="0" xfId="1" applyFont="1" applyBorder="1" applyAlignment="1">
      <alignment horizontal="center"/>
    </xf>
    <xf numFmtId="171" fontId="8" fillId="0" borderId="0" xfId="1" applyNumberFormat="1" applyFont="1"/>
    <xf numFmtId="10" fontId="8" fillId="0" borderId="0" xfId="8" applyNumberFormat="1" applyFont="1"/>
    <xf numFmtId="166" fontId="8" fillId="0" borderId="0" xfId="1" applyNumberFormat="1" applyFont="1"/>
    <xf numFmtId="9" fontId="4" fillId="0" borderId="0" xfId="0" applyNumberFormat="1" applyFont="1"/>
    <xf numFmtId="0" fontId="4" fillId="0" borderId="0" xfId="3" applyNumberFormat="1" applyFont="1" applyFill="1" applyBorder="1" applyProtection="1">
      <protection locked="0"/>
    </xf>
    <xf numFmtId="166" fontId="4" fillId="0" borderId="1" xfId="1" applyFont="1" applyBorder="1" applyAlignment="1">
      <alignment horizontal="center" wrapText="1"/>
    </xf>
    <xf numFmtId="166" fontId="5" fillId="0" borderId="3" xfId="1" applyFont="1" applyBorder="1" applyAlignment="1"/>
    <xf numFmtId="0" fontId="5" fillId="5" borderId="0" xfId="0" applyFont="1" applyFill="1" applyAlignment="1">
      <alignment horizontal="left" vertical="center" wrapText="1"/>
    </xf>
    <xf numFmtId="165" fontId="4" fillId="0" borderId="0" xfId="3" applyFont="1" applyFill="1" applyAlignment="1">
      <alignment horizontal="left"/>
    </xf>
    <xf numFmtId="166" fontId="4" fillId="0" borderId="0" xfId="1" applyFont="1" applyFill="1" applyAlignment="1">
      <alignment wrapText="1"/>
    </xf>
    <xf numFmtId="165" fontId="5" fillId="0" borderId="0" xfId="3" applyFont="1" applyFill="1" applyProtection="1">
      <protection locked="0"/>
    </xf>
    <xf numFmtId="166" fontId="5" fillId="0" borderId="3" xfId="1" applyFont="1" applyBorder="1" applyAlignment="1">
      <alignment horizontal="left"/>
    </xf>
    <xf numFmtId="166" fontId="4" fillId="5" borderId="1" xfId="1" applyFont="1" applyFill="1" applyBorder="1" applyAlignment="1">
      <alignment horizontal="center" wrapText="1"/>
    </xf>
    <xf numFmtId="166" fontId="5" fillId="0" borderId="0" xfId="1" applyFont="1" applyBorder="1" applyAlignment="1">
      <alignment horizontal="left"/>
    </xf>
    <xf numFmtId="166" fontId="4" fillId="0" borderId="0" xfId="1" applyFont="1" applyAlignment="1">
      <alignment horizontal="left" vertical="top" wrapText="1"/>
    </xf>
    <xf numFmtId="166" fontId="8" fillId="6" borderId="0" xfId="1" applyNumberFormat="1" applyFont="1" applyFill="1" applyAlignment="1">
      <alignment horizontal="center"/>
    </xf>
    <xf numFmtId="0" fontId="15" fillId="0" borderId="0" xfId="0" applyFont="1" applyProtection="1"/>
    <xf numFmtId="166" fontId="4" fillId="0" borderId="0" xfId="1" applyFont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0" fontId="5" fillId="0" borderId="0" xfId="0" applyFont="1" applyFill="1" applyAlignment="1" applyProtection="1">
      <alignment wrapText="1"/>
    </xf>
    <xf numFmtId="165" fontId="4" fillId="0" borderId="3" xfId="3" applyFont="1" applyFill="1" applyBorder="1"/>
    <xf numFmtId="0" fontId="4" fillId="0" borderId="0" xfId="0" applyFont="1" applyAlignment="1" applyProtection="1">
      <alignment vertical="center"/>
    </xf>
    <xf numFmtId="0" fontId="4" fillId="0" borderId="0" xfId="1" applyNumberFormat="1" applyFont="1"/>
    <xf numFmtId="0" fontId="4" fillId="0" borderId="0" xfId="0" applyFont="1" applyBorder="1" applyProtection="1"/>
    <xf numFmtId="166" fontId="4" fillId="0" borderId="0" xfId="1" applyFont="1" applyBorder="1" applyAlignment="1" applyProtection="1">
      <alignment wrapText="1"/>
    </xf>
    <xf numFmtId="166" fontId="4" fillId="0" borderId="0" xfId="1" applyFont="1" applyAlignment="1" applyProtection="1">
      <alignment horizontal="left" wrapText="1"/>
    </xf>
    <xf numFmtId="166" fontId="4" fillId="0" borderId="0" xfId="1" applyFont="1" applyProtection="1"/>
    <xf numFmtId="166" fontId="4" fillId="0" borderId="0" xfId="1" applyFont="1" applyAlignment="1" applyProtection="1">
      <alignment wrapText="1"/>
    </xf>
    <xf numFmtId="166" fontId="4" fillId="0" borderId="0" xfId="1" applyFont="1" applyAlignment="1" applyProtection="1"/>
    <xf numFmtId="166" fontId="4" fillId="0" borderId="0" xfId="1" quotePrefix="1" applyFont="1" applyAlignment="1" applyProtection="1"/>
    <xf numFmtId="166" fontId="4" fillId="0" borderId="0" xfId="1" applyFont="1" applyAlignment="1" applyProtection="1">
      <alignment horizontal="right"/>
    </xf>
    <xf numFmtId="0" fontId="4" fillId="0" borderId="0" xfId="0" applyFont="1" applyAlignment="1">
      <alignment horizontal="left"/>
    </xf>
    <xf numFmtId="166" fontId="4" fillId="0" borderId="0" xfId="1" applyFont="1" applyAlignment="1" applyProtection="1">
      <alignment horizontal="left"/>
    </xf>
    <xf numFmtId="0" fontId="4" fillId="0" borderId="0" xfId="0" applyFont="1" applyAlignment="1" applyProtection="1">
      <alignment horizontal="left" wrapText="1"/>
    </xf>
    <xf numFmtId="0" fontId="5" fillId="3" borderId="0" xfId="0" applyFont="1" applyFill="1" applyAlignment="1"/>
    <xf numFmtId="166" fontId="4" fillId="0" borderId="0" xfId="1" applyFont="1" applyAlignment="1">
      <alignment horizontal="left" indent="2"/>
    </xf>
    <xf numFmtId="168" fontId="4" fillId="0" borderId="0" xfId="1" applyNumberFormat="1" applyFont="1" applyAlignment="1">
      <alignment horizontal="center"/>
    </xf>
    <xf numFmtId="166" fontId="16" fillId="0" borderId="3" xfId="1" applyFont="1" applyBorder="1" applyAlignment="1"/>
    <xf numFmtId="0" fontId="15" fillId="0" borderId="0" xfId="0" applyFont="1"/>
    <xf numFmtId="0" fontId="7" fillId="0" borderId="0" xfId="5" applyAlignment="1" applyProtection="1"/>
    <xf numFmtId="166" fontId="5" fillId="0" borderId="0" xfId="1" applyFont="1" applyBorder="1" applyAlignment="1">
      <alignment horizontal="left"/>
    </xf>
    <xf numFmtId="165" fontId="4" fillId="0" borderId="0" xfId="3" applyFont="1" applyAlignment="1">
      <alignment wrapText="1"/>
    </xf>
    <xf numFmtId="165" fontId="4" fillId="7" borderId="0" xfId="3" applyFont="1" applyFill="1" applyProtection="1"/>
    <xf numFmtId="165" fontId="5" fillId="5" borderId="0" xfId="3" applyFont="1" applyFill="1" applyAlignment="1">
      <alignment horizontal="left" vertical="center" wrapText="1"/>
    </xf>
    <xf numFmtId="166" fontId="4" fillId="0" borderId="7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66" fontId="4" fillId="0" borderId="1" xfId="1" applyFont="1" applyBorder="1" applyAlignment="1">
      <alignment horizontal="center" wrapText="1"/>
    </xf>
    <xf numFmtId="0" fontId="4" fillId="0" borderId="0" xfId="0" applyFont="1" applyAlignment="1" applyProtection="1">
      <alignment vertical="center"/>
    </xf>
    <xf numFmtId="166" fontId="4" fillId="0" borderId="0" xfId="1" applyFont="1" applyAlignment="1" applyProtection="1">
      <alignment horizontal="left" wrapText="1"/>
    </xf>
    <xf numFmtId="166" fontId="4" fillId="0" borderId="0" xfId="1" applyFont="1" applyAlignment="1" applyProtection="1"/>
    <xf numFmtId="166" fontId="4" fillId="0" borderId="0" xfId="1" applyFont="1" applyAlignment="1" applyProtection="1">
      <alignment wrapText="1"/>
    </xf>
    <xf numFmtId="166" fontId="4" fillId="0" borderId="0" xfId="1" applyFont="1" applyAlignment="1" applyProtection="1">
      <alignment horizontal="left"/>
    </xf>
    <xf numFmtId="166" fontId="5" fillId="0" borderId="3" xfId="1" applyFont="1" applyBorder="1" applyAlignment="1">
      <alignment horizontal="left"/>
    </xf>
    <xf numFmtId="166" fontId="5" fillId="0" borderId="0" xfId="1" applyFont="1" applyBorder="1" applyAlignment="1">
      <alignment horizontal="left"/>
    </xf>
    <xf numFmtId="166" fontId="4" fillId="5" borderId="1" xfId="1" applyFont="1" applyFill="1" applyBorder="1" applyAlignment="1">
      <alignment horizontal="center" wrapText="1"/>
    </xf>
    <xf numFmtId="166" fontId="4" fillId="0" borderId="1" xfId="1" applyFont="1" applyBorder="1" applyAlignment="1">
      <alignment horizontal="center"/>
    </xf>
    <xf numFmtId="166" fontId="4" fillId="0" borderId="0" xfId="1" applyFont="1" applyBorder="1" applyAlignment="1">
      <alignment horizontal="center"/>
    </xf>
    <xf numFmtId="166" fontId="4" fillId="0" borderId="0" xfId="1" applyFont="1" applyAlignment="1">
      <alignment horizontal="left" vertical="top" wrapText="1"/>
    </xf>
    <xf numFmtId="166" fontId="4" fillId="5" borderId="1" xfId="1" applyFont="1" applyFill="1" applyBorder="1" applyAlignment="1">
      <alignment horizontal="center" wrapText="1"/>
    </xf>
    <xf numFmtId="172" fontId="4" fillId="0" borderId="0" xfId="1" applyNumberFormat="1" applyFont="1" applyFill="1"/>
    <xf numFmtId="10" fontId="4" fillId="0" borderId="0" xfId="0" applyNumberFormat="1" applyFont="1" applyFill="1"/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Border="1" applyAlignment="1"/>
    <xf numFmtId="165" fontId="4" fillId="8" borderId="0" xfId="3" applyFont="1" applyFill="1"/>
    <xf numFmtId="0" fontId="5" fillId="9" borderId="3" xfId="0" applyFont="1" applyFill="1" applyBorder="1" applyProtection="1">
      <protection locked="0"/>
    </xf>
    <xf numFmtId="165" fontId="0" fillId="0" borderId="0" xfId="3" applyFont="1"/>
    <xf numFmtId="0" fontId="5" fillId="5" borderId="3" xfId="0" applyFont="1" applyFill="1" applyBorder="1" applyAlignment="1">
      <alignment horizontal="left" vertical="center" wrapText="1"/>
    </xf>
    <xf numFmtId="165" fontId="5" fillId="5" borderId="3" xfId="3" applyFont="1" applyFill="1" applyBorder="1" applyAlignment="1">
      <alignment horizontal="left" vertical="center" wrapText="1"/>
    </xf>
    <xf numFmtId="0" fontId="17" fillId="8" borderId="3" xfId="1" applyNumberFormat="1" applyFont="1" applyFill="1" applyBorder="1" applyAlignment="1">
      <alignment horizontal="center"/>
    </xf>
    <xf numFmtId="44" fontId="0" fillId="0" borderId="0" xfId="0" applyNumberFormat="1"/>
    <xf numFmtId="0" fontId="16" fillId="0" borderId="3" xfId="1" applyNumberFormat="1" applyFont="1" applyBorder="1" applyAlignment="1">
      <alignment horizontal="left" wrapText="1"/>
    </xf>
    <xf numFmtId="0" fontId="5" fillId="0" borderId="3" xfId="0" applyFont="1" applyBorder="1" applyAlignment="1">
      <alignment horizontal="center"/>
    </xf>
    <xf numFmtId="166" fontId="4" fillId="5" borderId="1" xfId="1" applyFont="1" applyFill="1" applyBorder="1" applyAlignment="1">
      <alignment horizontal="center" wrapText="1"/>
    </xf>
    <xf numFmtId="173" fontId="5" fillId="5" borderId="0" xfId="3" applyNumberFormat="1" applyFont="1" applyFill="1" applyBorder="1" applyAlignment="1">
      <alignment horizontal="center" vertical="center"/>
    </xf>
    <xf numFmtId="173" fontId="5" fillId="5" borderId="3" xfId="3" applyNumberFormat="1" applyFont="1" applyFill="1" applyBorder="1" applyAlignment="1">
      <alignment horizontal="center" vertical="center"/>
    </xf>
    <xf numFmtId="166" fontId="4" fillId="0" borderId="1" xfId="1" applyFont="1" applyBorder="1" applyAlignment="1">
      <alignment horizontal="center" wrapText="1"/>
    </xf>
    <xf numFmtId="166" fontId="4" fillId="0" borderId="13" xfId="1" applyFont="1" applyBorder="1" applyAlignment="1">
      <alignment horizontal="left"/>
    </xf>
    <xf numFmtId="0" fontId="5" fillId="8" borderId="0" xfId="0" applyFont="1" applyFill="1" applyAlignment="1">
      <alignment horizontal="left" wrapText="1"/>
    </xf>
    <xf numFmtId="0" fontId="5" fillId="3" borderId="0" xfId="0" applyFont="1" applyFill="1" applyAlignment="1">
      <alignment horizontal="left" vertical="top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165" fontId="4" fillId="0" borderId="0" xfId="3" applyFont="1" applyFill="1" applyAlignment="1">
      <alignment horizontal="center" wrapText="1"/>
    </xf>
    <xf numFmtId="166" fontId="4" fillId="0" borderId="0" xfId="1" applyFont="1" applyFill="1" applyAlignment="1" applyProtection="1">
      <alignment horizontal="left" vertical="center"/>
    </xf>
    <xf numFmtId="166" fontId="4" fillId="0" borderId="0" xfId="1" applyFont="1" applyAlignment="1" applyProtection="1">
      <alignment horizontal="left" vertical="center"/>
    </xf>
    <xf numFmtId="166" fontId="4" fillId="0" borderId="13" xfId="1" applyFont="1" applyBorder="1" applyAlignment="1" applyProtection="1">
      <alignment horizontal="left" vertical="center"/>
    </xf>
    <xf numFmtId="166" fontId="4" fillId="0" borderId="0" xfId="1" applyFont="1" applyAlignment="1" applyProtection="1">
      <alignment horizontal="left" wrapText="1"/>
    </xf>
    <xf numFmtId="166" fontId="4" fillId="0" borderId="0" xfId="1" applyFont="1" applyAlignment="1" applyProtection="1"/>
    <xf numFmtId="166" fontId="4" fillId="0" borderId="0" xfId="1" applyFont="1" applyAlignment="1" applyProtection="1">
      <alignment wrapText="1"/>
    </xf>
    <xf numFmtId="166" fontId="4" fillId="0" borderId="0" xfId="1" applyFont="1" applyAlignment="1" applyProtection="1">
      <alignment horizontal="left"/>
    </xf>
    <xf numFmtId="166" fontId="5" fillId="0" borderId="3" xfId="1" applyFont="1" applyBorder="1" applyAlignment="1">
      <alignment horizontal="left"/>
    </xf>
    <xf numFmtId="166" fontId="5" fillId="0" borderId="0" xfId="1" applyFont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0" borderId="13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Border="1" applyAlignment="1">
      <alignment horizontal="left" vertical="center"/>
    </xf>
    <xf numFmtId="166" fontId="4" fillId="0" borderId="1" xfId="1" applyFont="1" applyBorder="1" applyAlignment="1">
      <alignment horizontal="center"/>
    </xf>
    <xf numFmtId="166" fontId="4" fillId="0" borderId="0" xfId="1" applyFont="1" applyBorder="1" applyAlignment="1">
      <alignment horizontal="center"/>
    </xf>
    <xf numFmtId="166" fontId="4" fillId="0" borderId="0" xfId="1" applyFont="1" applyAlignment="1">
      <alignment horizontal="left" vertical="top" wrapText="1"/>
    </xf>
    <xf numFmtId="166" fontId="4" fillId="0" borderId="13" xfId="1" applyFont="1" applyBorder="1" applyAlignment="1" applyProtection="1">
      <alignment wrapText="1"/>
    </xf>
    <xf numFmtId="166" fontId="5" fillId="0" borderId="3" xfId="1" applyFont="1" applyBorder="1" applyAlignment="1">
      <alignment horizontal="center"/>
    </xf>
    <xf numFmtId="166" fontId="4" fillId="0" borderId="0" xfId="1" applyFont="1" applyAlignment="1" applyProtection="1">
      <alignment horizontal="left" vertical="center" wrapText="1"/>
    </xf>
    <xf numFmtId="0" fontId="5" fillId="5" borderId="0" xfId="0" applyFont="1" applyFill="1" applyBorder="1" applyAlignment="1">
      <alignment horizontal="left" wrapText="1"/>
    </xf>
    <xf numFmtId="0" fontId="9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wrapText="1"/>
    </xf>
  </cellXfs>
  <cellStyles count="11">
    <cellStyle name="Comma" xfId="1" builtinId="3"/>
    <cellStyle name="Comma 2" xfId="2"/>
    <cellStyle name="Currency" xfId="3" builtinId="4"/>
    <cellStyle name="Currency 2" xfId="4"/>
    <cellStyle name="Hyperlink" xfId="5" builtinId="8"/>
    <cellStyle name="Normal" xfId="0" builtinId="0"/>
    <cellStyle name="Normal 2" xfId="6"/>
    <cellStyle name="Normal 3" xfId="7"/>
    <cellStyle name="Normal 4" xfId="10"/>
    <cellStyle name="Percent" xfId="8" builtinId="5"/>
    <cellStyle name="Percent 2" xfId="9"/>
  </cellStyles>
  <dxfs count="0"/>
  <tableStyles count="0" defaultTableStyle="TableStyleMedium9" defaultPivotStyle="PivotStyleLight16"/>
  <colors>
    <mruColors>
      <color rgb="FF99CCFF"/>
      <color rgb="FF7F76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Summary!$B$8</c:f>
              <c:strCache>
                <c:ptCount val="1"/>
                <c:pt idx="0">
                  <c:v> Zone 1 Government Rent 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Summary!$A$10:$A$190</c:f>
              <c:numCache>
                <c:formatCode>_("$"* #,##0.00_);_("$"* \(#,##0.00\);_("$"* "-"??_);_(@_)</c:formatCode>
                <c:ptCount val="181"/>
                <c:pt idx="0">
                  <c:v>0.7</c:v>
                </c:pt>
                <c:pt idx="1">
                  <c:v>0.71</c:v>
                </c:pt>
                <c:pt idx="2">
                  <c:v>0.72</c:v>
                </c:pt>
                <c:pt idx="3">
                  <c:v>0.73</c:v>
                </c:pt>
                <c:pt idx="4">
                  <c:v>0.74</c:v>
                </c:pt>
                <c:pt idx="5">
                  <c:v>0.75</c:v>
                </c:pt>
                <c:pt idx="6">
                  <c:v>0.76</c:v>
                </c:pt>
                <c:pt idx="7">
                  <c:v>0.77</c:v>
                </c:pt>
                <c:pt idx="8">
                  <c:v>0.78</c:v>
                </c:pt>
                <c:pt idx="9">
                  <c:v>0.79</c:v>
                </c:pt>
                <c:pt idx="10">
                  <c:v>0.8</c:v>
                </c:pt>
                <c:pt idx="11">
                  <c:v>0.81</c:v>
                </c:pt>
                <c:pt idx="12">
                  <c:v>0.82</c:v>
                </c:pt>
                <c:pt idx="13">
                  <c:v>0.83</c:v>
                </c:pt>
                <c:pt idx="14">
                  <c:v>0.84</c:v>
                </c:pt>
                <c:pt idx="15">
                  <c:v>0.85</c:v>
                </c:pt>
                <c:pt idx="16">
                  <c:v>0.86</c:v>
                </c:pt>
                <c:pt idx="17">
                  <c:v>0.87</c:v>
                </c:pt>
                <c:pt idx="18">
                  <c:v>0.88</c:v>
                </c:pt>
                <c:pt idx="19">
                  <c:v>0.89</c:v>
                </c:pt>
                <c:pt idx="20">
                  <c:v>0.9</c:v>
                </c:pt>
                <c:pt idx="21">
                  <c:v>0.91</c:v>
                </c:pt>
                <c:pt idx="22">
                  <c:v>0.92</c:v>
                </c:pt>
                <c:pt idx="23">
                  <c:v>0.93</c:v>
                </c:pt>
                <c:pt idx="24">
                  <c:v>0.94</c:v>
                </c:pt>
                <c:pt idx="25">
                  <c:v>0.95</c:v>
                </c:pt>
                <c:pt idx="26">
                  <c:v>0.96</c:v>
                </c:pt>
                <c:pt idx="27">
                  <c:v>0.97</c:v>
                </c:pt>
                <c:pt idx="28">
                  <c:v>0.98</c:v>
                </c:pt>
                <c:pt idx="29">
                  <c:v>0.99</c:v>
                </c:pt>
                <c:pt idx="30">
                  <c:v>1</c:v>
                </c:pt>
                <c:pt idx="31">
                  <c:v>1.01</c:v>
                </c:pt>
                <c:pt idx="32">
                  <c:v>1.02</c:v>
                </c:pt>
                <c:pt idx="33">
                  <c:v>1.03</c:v>
                </c:pt>
                <c:pt idx="34">
                  <c:v>1.04</c:v>
                </c:pt>
                <c:pt idx="35">
                  <c:v>1.05</c:v>
                </c:pt>
                <c:pt idx="36">
                  <c:v>1.06</c:v>
                </c:pt>
                <c:pt idx="37">
                  <c:v>1.07</c:v>
                </c:pt>
                <c:pt idx="38">
                  <c:v>1.08</c:v>
                </c:pt>
                <c:pt idx="39">
                  <c:v>1.0900000000000001</c:v>
                </c:pt>
                <c:pt idx="40">
                  <c:v>1.1000000000000001</c:v>
                </c:pt>
                <c:pt idx="41">
                  <c:v>1.1100000000000001</c:v>
                </c:pt>
                <c:pt idx="42">
                  <c:v>1.1200000000000001</c:v>
                </c:pt>
                <c:pt idx="43">
                  <c:v>1.1299999999999999</c:v>
                </c:pt>
                <c:pt idx="44">
                  <c:v>1.1399999999999999</c:v>
                </c:pt>
                <c:pt idx="45">
                  <c:v>1.1499999999999999</c:v>
                </c:pt>
                <c:pt idx="46">
                  <c:v>1.1599999999999999</c:v>
                </c:pt>
                <c:pt idx="47">
                  <c:v>1.17</c:v>
                </c:pt>
                <c:pt idx="48">
                  <c:v>1.18</c:v>
                </c:pt>
                <c:pt idx="49">
                  <c:v>1.19</c:v>
                </c:pt>
                <c:pt idx="50">
                  <c:v>1.2</c:v>
                </c:pt>
                <c:pt idx="51">
                  <c:v>1.21</c:v>
                </c:pt>
                <c:pt idx="52">
                  <c:v>1.22</c:v>
                </c:pt>
                <c:pt idx="53">
                  <c:v>1.23</c:v>
                </c:pt>
                <c:pt idx="54">
                  <c:v>1.24</c:v>
                </c:pt>
                <c:pt idx="55">
                  <c:v>1.25</c:v>
                </c:pt>
                <c:pt idx="56">
                  <c:v>1.26</c:v>
                </c:pt>
                <c:pt idx="57">
                  <c:v>1.27</c:v>
                </c:pt>
                <c:pt idx="58">
                  <c:v>1.28</c:v>
                </c:pt>
                <c:pt idx="59">
                  <c:v>1.29</c:v>
                </c:pt>
                <c:pt idx="60">
                  <c:v>1.3</c:v>
                </c:pt>
                <c:pt idx="61">
                  <c:v>1.31</c:v>
                </c:pt>
                <c:pt idx="62">
                  <c:v>1.32</c:v>
                </c:pt>
                <c:pt idx="63">
                  <c:v>1.33</c:v>
                </c:pt>
                <c:pt idx="64">
                  <c:v>1.34</c:v>
                </c:pt>
                <c:pt idx="65">
                  <c:v>1.35</c:v>
                </c:pt>
                <c:pt idx="66">
                  <c:v>1.36</c:v>
                </c:pt>
                <c:pt idx="67">
                  <c:v>1.37</c:v>
                </c:pt>
                <c:pt idx="68">
                  <c:v>1.38</c:v>
                </c:pt>
                <c:pt idx="69">
                  <c:v>1.39</c:v>
                </c:pt>
                <c:pt idx="70">
                  <c:v>1.4</c:v>
                </c:pt>
                <c:pt idx="71">
                  <c:v>1.41</c:v>
                </c:pt>
                <c:pt idx="72">
                  <c:v>1.42</c:v>
                </c:pt>
                <c:pt idx="73">
                  <c:v>1.43</c:v>
                </c:pt>
                <c:pt idx="74">
                  <c:v>1.44</c:v>
                </c:pt>
                <c:pt idx="75">
                  <c:v>1.45</c:v>
                </c:pt>
                <c:pt idx="76">
                  <c:v>1.46</c:v>
                </c:pt>
                <c:pt idx="77">
                  <c:v>1.47</c:v>
                </c:pt>
                <c:pt idx="78">
                  <c:v>1.48</c:v>
                </c:pt>
                <c:pt idx="79">
                  <c:v>1.49</c:v>
                </c:pt>
                <c:pt idx="80">
                  <c:v>1.5</c:v>
                </c:pt>
                <c:pt idx="81">
                  <c:v>1.51</c:v>
                </c:pt>
                <c:pt idx="82">
                  <c:v>1.52</c:v>
                </c:pt>
                <c:pt idx="83">
                  <c:v>1.53</c:v>
                </c:pt>
                <c:pt idx="84">
                  <c:v>1.54</c:v>
                </c:pt>
                <c:pt idx="85">
                  <c:v>1.55</c:v>
                </c:pt>
                <c:pt idx="86">
                  <c:v>1.56</c:v>
                </c:pt>
                <c:pt idx="87">
                  <c:v>1.57</c:v>
                </c:pt>
                <c:pt idx="88">
                  <c:v>1.58</c:v>
                </c:pt>
                <c:pt idx="89">
                  <c:v>1.59</c:v>
                </c:pt>
                <c:pt idx="90">
                  <c:v>1.6</c:v>
                </c:pt>
                <c:pt idx="91">
                  <c:v>1.61</c:v>
                </c:pt>
                <c:pt idx="92">
                  <c:v>1.62</c:v>
                </c:pt>
                <c:pt idx="93">
                  <c:v>1.63</c:v>
                </c:pt>
                <c:pt idx="94">
                  <c:v>1.64</c:v>
                </c:pt>
                <c:pt idx="95">
                  <c:v>1.65</c:v>
                </c:pt>
                <c:pt idx="96">
                  <c:v>1.66</c:v>
                </c:pt>
                <c:pt idx="97">
                  <c:v>1.67</c:v>
                </c:pt>
                <c:pt idx="98">
                  <c:v>1.68</c:v>
                </c:pt>
                <c:pt idx="99">
                  <c:v>1.69</c:v>
                </c:pt>
                <c:pt idx="100">
                  <c:v>1.7</c:v>
                </c:pt>
                <c:pt idx="101">
                  <c:v>1.71</c:v>
                </c:pt>
                <c:pt idx="102">
                  <c:v>1.72</c:v>
                </c:pt>
                <c:pt idx="103">
                  <c:v>1.73</c:v>
                </c:pt>
                <c:pt idx="104">
                  <c:v>1.74</c:v>
                </c:pt>
                <c:pt idx="105">
                  <c:v>1.75</c:v>
                </c:pt>
                <c:pt idx="106">
                  <c:v>1.76</c:v>
                </c:pt>
                <c:pt idx="107">
                  <c:v>1.77</c:v>
                </c:pt>
                <c:pt idx="108">
                  <c:v>1.78</c:v>
                </c:pt>
                <c:pt idx="109">
                  <c:v>1.79</c:v>
                </c:pt>
                <c:pt idx="110">
                  <c:v>1.8</c:v>
                </c:pt>
                <c:pt idx="111">
                  <c:v>1.81</c:v>
                </c:pt>
                <c:pt idx="112">
                  <c:v>1.82</c:v>
                </c:pt>
                <c:pt idx="113">
                  <c:v>1.83</c:v>
                </c:pt>
                <c:pt idx="114">
                  <c:v>1.84</c:v>
                </c:pt>
                <c:pt idx="115">
                  <c:v>1.85</c:v>
                </c:pt>
                <c:pt idx="116">
                  <c:v>1.86</c:v>
                </c:pt>
                <c:pt idx="117">
                  <c:v>1.87</c:v>
                </c:pt>
                <c:pt idx="118">
                  <c:v>1.88</c:v>
                </c:pt>
                <c:pt idx="119">
                  <c:v>1.89</c:v>
                </c:pt>
                <c:pt idx="120">
                  <c:v>1.9</c:v>
                </c:pt>
                <c:pt idx="121">
                  <c:v>1.91</c:v>
                </c:pt>
                <c:pt idx="122">
                  <c:v>1.92</c:v>
                </c:pt>
                <c:pt idx="123">
                  <c:v>1.93</c:v>
                </c:pt>
                <c:pt idx="124">
                  <c:v>1.94</c:v>
                </c:pt>
                <c:pt idx="125">
                  <c:v>1.95</c:v>
                </c:pt>
                <c:pt idx="126">
                  <c:v>1.96</c:v>
                </c:pt>
                <c:pt idx="127">
                  <c:v>1.97</c:v>
                </c:pt>
                <c:pt idx="128">
                  <c:v>1.98</c:v>
                </c:pt>
                <c:pt idx="129">
                  <c:v>1.99</c:v>
                </c:pt>
                <c:pt idx="130">
                  <c:v>2</c:v>
                </c:pt>
                <c:pt idx="131">
                  <c:v>2.0099999999999998</c:v>
                </c:pt>
                <c:pt idx="132">
                  <c:v>2.02</c:v>
                </c:pt>
                <c:pt idx="133">
                  <c:v>2.0299999999999998</c:v>
                </c:pt>
                <c:pt idx="134">
                  <c:v>2.04</c:v>
                </c:pt>
                <c:pt idx="135">
                  <c:v>2.0499999999999998</c:v>
                </c:pt>
                <c:pt idx="136">
                  <c:v>2.06</c:v>
                </c:pt>
                <c:pt idx="137">
                  <c:v>2.0699999999999998</c:v>
                </c:pt>
                <c:pt idx="138">
                  <c:v>2.08</c:v>
                </c:pt>
                <c:pt idx="139">
                  <c:v>2.09</c:v>
                </c:pt>
                <c:pt idx="140">
                  <c:v>2.1</c:v>
                </c:pt>
                <c:pt idx="141">
                  <c:v>2.11</c:v>
                </c:pt>
                <c:pt idx="142">
                  <c:v>2.12</c:v>
                </c:pt>
                <c:pt idx="143">
                  <c:v>2.13</c:v>
                </c:pt>
                <c:pt idx="144">
                  <c:v>2.14</c:v>
                </c:pt>
                <c:pt idx="145">
                  <c:v>2.15</c:v>
                </c:pt>
                <c:pt idx="146">
                  <c:v>2.16</c:v>
                </c:pt>
                <c:pt idx="147">
                  <c:v>2.17</c:v>
                </c:pt>
                <c:pt idx="148">
                  <c:v>2.1800000000000002</c:v>
                </c:pt>
                <c:pt idx="149">
                  <c:v>2.19</c:v>
                </c:pt>
                <c:pt idx="150">
                  <c:v>2.2000000000000002</c:v>
                </c:pt>
                <c:pt idx="151">
                  <c:v>2.21</c:v>
                </c:pt>
                <c:pt idx="152">
                  <c:v>2.2200000000000002</c:v>
                </c:pt>
                <c:pt idx="153">
                  <c:v>2.23</c:v>
                </c:pt>
                <c:pt idx="154">
                  <c:v>2.2400000000000002</c:v>
                </c:pt>
                <c:pt idx="155">
                  <c:v>2.25</c:v>
                </c:pt>
                <c:pt idx="156">
                  <c:v>2.2599999999999998</c:v>
                </c:pt>
                <c:pt idx="157">
                  <c:v>2.27</c:v>
                </c:pt>
                <c:pt idx="158">
                  <c:v>2.2799999999999998</c:v>
                </c:pt>
                <c:pt idx="159">
                  <c:v>2.29</c:v>
                </c:pt>
                <c:pt idx="160">
                  <c:v>2.2999999999999998</c:v>
                </c:pt>
                <c:pt idx="161">
                  <c:v>2.31</c:v>
                </c:pt>
                <c:pt idx="162">
                  <c:v>2.3199999999999998</c:v>
                </c:pt>
                <c:pt idx="163">
                  <c:v>2.33</c:v>
                </c:pt>
                <c:pt idx="164">
                  <c:v>2.34</c:v>
                </c:pt>
                <c:pt idx="165">
                  <c:v>2.35</c:v>
                </c:pt>
                <c:pt idx="166">
                  <c:v>2.36</c:v>
                </c:pt>
                <c:pt idx="167">
                  <c:v>2.37</c:v>
                </c:pt>
                <c:pt idx="168">
                  <c:v>2.38</c:v>
                </c:pt>
                <c:pt idx="169">
                  <c:v>2.39</c:v>
                </c:pt>
                <c:pt idx="170">
                  <c:v>2.4</c:v>
                </c:pt>
                <c:pt idx="171">
                  <c:v>2.41</c:v>
                </c:pt>
                <c:pt idx="172">
                  <c:v>2.42</c:v>
                </c:pt>
                <c:pt idx="173">
                  <c:v>2.4300000000000002</c:v>
                </c:pt>
                <c:pt idx="174">
                  <c:v>2.44</c:v>
                </c:pt>
                <c:pt idx="175">
                  <c:v>2.4500000000000002</c:v>
                </c:pt>
                <c:pt idx="176">
                  <c:v>2.46</c:v>
                </c:pt>
                <c:pt idx="177">
                  <c:v>2.4700000000000002</c:v>
                </c:pt>
                <c:pt idx="178">
                  <c:v>2.48</c:v>
                </c:pt>
                <c:pt idx="179">
                  <c:v>2.4900000000000002</c:v>
                </c:pt>
                <c:pt idx="180">
                  <c:v>2.5</c:v>
                </c:pt>
              </c:numCache>
            </c:numRef>
          </c:cat>
          <c:val>
            <c:numRef>
              <c:f>Summary!$B$11:$B$190</c:f>
              <c:numCache>
                <c:formatCode>_("$"* #,##0.00_);_("$"* \(#,##0.00\);_("$"* "-"??_);_(@_)</c:formatCode>
                <c:ptCount val="180"/>
                <c:pt idx="0">
                  <c:v>1.38</c:v>
                </c:pt>
                <c:pt idx="1">
                  <c:v>1.38</c:v>
                </c:pt>
                <c:pt idx="2">
                  <c:v>1.38</c:v>
                </c:pt>
                <c:pt idx="3">
                  <c:v>1.38</c:v>
                </c:pt>
                <c:pt idx="4">
                  <c:v>1.38</c:v>
                </c:pt>
                <c:pt idx="5">
                  <c:v>1.38</c:v>
                </c:pt>
                <c:pt idx="6">
                  <c:v>1.38</c:v>
                </c:pt>
                <c:pt idx="7">
                  <c:v>1.38</c:v>
                </c:pt>
                <c:pt idx="8">
                  <c:v>1.38</c:v>
                </c:pt>
                <c:pt idx="9">
                  <c:v>1.38</c:v>
                </c:pt>
                <c:pt idx="10">
                  <c:v>1.38</c:v>
                </c:pt>
                <c:pt idx="11">
                  <c:v>1.38</c:v>
                </c:pt>
                <c:pt idx="12">
                  <c:v>1.38</c:v>
                </c:pt>
                <c:pt idx="13">
                  <c:v>1.38</c:v>
                </c:pt>
                <c:pt idx="14">
                  <c:v>1.38</c:v>
                </c:pt>
                <c:pt idx="15">
                  <c:v>1.38</c:v>
                </c:pt>
                <c:pt idx="16">
                  <c:v>1.38</c:v>
                </c:pt>
                <c:pt idx="17">
                  <c:v>1.38</c:v>
                </c:pt>
                <c:pt idx="18">
                  <c:v>1.38</c:v>
                </c:pt>
                <c:pt idx="19">
                  <c:v>1.38</c:v>
                </c:pt>
                <c:pt idx="20">
                  <c:v>1.38</c:v>
                </c:pt>
                <c:pt idx="21">
                  <c:v>1.38</c:v>
                </c:pt>
                <c:pt idx="22">
                  <c:v>1.38</c:v>
                </c:pt>
                <c:pt idx="23">
                  <c:v>1.38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</c:v>
                </c:pt>
                <c:pt idx="28">
                  <c:v>1.38</c:v>
                </c:pt>
                <c:pt idx="29">
                  <c:v>1.38</c:v>
                </c:pt>
                <c:pt idx="30">
                  <c:v>1.38</c:v>
                </c:pt>
                <c:pt idx="31">
                  <c:v>1.38</c:v>
                </c:pt>
                <c:pt idx="32">
                  <c:v>1.38</c:v>
                </c:pt>
                <c:pt idx="33">
                  <c:v>1.38</c:v>
                </c:pt>
                <c:pt idx="34">
                  <c:v>1.38</c:v>
                </c:pt>
                <c:pt idx="35">
                  <c:v>1.38</c:v>
                </c:pt>
                <c:pt idx="36">
                  <c:v>1.38</c:v>
                </c:pt>
                <c:pt idx="37">
                  <c:v>1.38</c:v>
                </c:pt>
                <c:pt idx="38">
                  <c:v>1.38</c:v>
                </c:pt>
                <c:pt idx="39">
                  <c:v>1.38</c:v>
                </c:pt>
                <c:pt idx="40">
                  <c:v>1.38</c:v>
                </c:pt>
                <c:pt idx="41">
                  <c:v>1.38</c:v>
                </c:pt>
                <c:pt idx="42">
                  <c:v>1.38</c:v>
                </c:pt>
                <c:pt idx="43">
                  <c:v>1.38</c:v>
                </c:pt>
                <c:pt idx="44">
                  <c:v>1.38</c:v>
                </c:pt>
                <c:pt idx="45">
                  <c:v>1.38</c:v>
                </c:pt>
                <c:pt idx="46">
                  <c:v>1.38</c:v>
                </c:pt>
                <c:pt idx="47">
                  <c:v>1.38</c:v>
                </c:pt>
                <c:pt idx="48">
                  <c:v>1.38</c:v>
                </c:pt>
                <c:pt idx="49">
                  <c:v>1.3953773588784117</c:v>
                </c:pt>
                <c:pt idx="50">
                  <c:v>1.4217529497562045</c:v>
                </c:pt>
                <c:pt idx="51">
                  <c:v>1.4481285406339968</c:v>
                </c:pt>
                <c:pt idx="52">
                  <c:v>1.4745041315117851</c:v>
                </c:pt>
                <c:pt idx="53">
                  <c:v>1.5008797223895778</c:v>
                </c:pt>
                <c:pt idx="54">
                  <c:v>1.5272553132673703</c:v>
                </c:pt>
                <c:pt idx="55">
                  <c:v>1.5536309041451628</c:v>
                </c:pt>
                <c:pt idx="56">
                  <c:v>1.580006495022956</c:v>
                </c:pt>
                <c:pt idx="57">
                  <c:v>1.6063820859007485</c:v>
                </c:pt>
                <c:pt idx="58">
                  <c:v>1.6327576767785417</c:v>
                </c:pt>
                <c:pt idx="59">
                  <c:v>1.6591332676563342</c:v>
                </c:pt>
                <c:pt idx="60">
                  <c:v>1.6855088585341265</c:v>
                </c:pt>
                <c:pt idx="61">
                  <c:v>1.7118844494119172</c:v>
                </c:pt>
                <c:pt idx="62">
                  <c:v>1.7382600402897095</c:v>
                </c:pt>
                <c:pt idx="63">
                  <c:v>1.7646356311675</c:v>
                </c:pt>
                <c:pt idx="64">
                  <c:v>1.7910112220452934</c:v>
                </c:pt>
                <c:pt idx="65">
                  <c:v>1.8173868129230857</c:v>
                </c:pt>
                <c:pt idx="66">
                  <c:v>1.843762403800878</c:v>
                </c:pt>
                <c:pt idx="67">
                  <c:v>1.8701379946786687</c:v>
                </c:pt>
                <c:pt idx="68">
                  <c:v>1.8965135855564621</c:v>
                </c:pt>
                <c:pt idx="69">
                  <c:v>1.9228891764342544</c:v>
                </c:pt>
                <c:pt idx="70">
                  <c:v>1.9492647673120467</c:v>
                </c:pt>
                <c:pt idx="71">
                  <c:v>1.9756403581898374</c:v>
                </c:pt>
                <c:pt idx="72">
                  <c:v>2.0020159490676281</c:v>
                </c:pt>
                <c:pt idx="73">
                  <c:v>2.02839153994542</c:v>
                </c:pt>
                <c:pt idx="74">
                  <c:v>2.0547671308232136</c:v>
                </c:pt>
                <c:pt idx="75">
                  <c:v>2.0811427217010063</c:v>
                </c:pt>
                <c:pt idx="76">
                  <c:v>2.1075183125787991</c:v>
                </c:pt>
                <c:pt idx="77">
                  <c:v>2.1338939034565918</c:v>
                </c:pt>
                <c:pt idx="78">
                  <c:v>2.160269494334385</c:v>
                </c:pt>
                <c:pt idx="79">
                  <c:v>2.1866450852121817</c:v>
                </c:pt>
                <c:pt idx="80">
                  <c:v>2.2130206760899749</c:v>
                </c:pt>
                <c:pt idx="81">
                  <c:v>2.2393962669677672</c:v>
                </c:pt>
                <c:pt idx="82">
                  <c:v>2.2657718578455608</c:v>
                </c:pt>
                <c:pt idx="83">
                  <c:v>2.2921474487233531</c:v>
                </c:pt>
                <c:pt idx="84">
                  <c:v>2.3185230396011409</c:v>
                </c:pt>
                <c:pt idx="85">
                  <c:v>2.3448986304789345</c:v>
                </c:pt>
                <c:pt idx="86">
                  <c:v>2.3712742213567264</c:v>
                </c:pt>
                <c:pt idx="87">
                  <c:v>2.3976498122345191</c:v>
                </c:pt>
                <c:pt idx="88">
                  <c:v>2.4240254031123127</c:v>
                </c:pt>
                <c:pt idx="89">
                  <c:v>2.4504009939901046</c:v>
                </c:pt>
                <c:pt idx="90">
                  <c:v>2.4767765848678978</c:v>
                </c:pt>
                <c:pt idx="91">
                  <c:v>2.50315217574569</c:v>
                </c:pt>
                <c:pt idx="92">
                  <c:v>2.542715562062372</c:v>
                </c:pt>
                <c:pt idx="93">
                  <c:v>2.582278948379062</c:v>
                </c:pt>
                <c:pt idx="94">
                  <c:v>2.6218423346957511</c:v>
                </c:pt>
                <c:pt idx="95">
                  <c:v>2.6614057210124411</c:v>
                </c:pt>
                <c:pt idx="96">
                  <c:v>2.7009691073291298</c:v>
                </c:pt>
                <c:pt idx="97">
                  <c:v>2.7405324936458184</c:v>
                </c:pt>
                <c:pt idx="98">
                  <c:v>2.7800958799625004</c:v>
                </c:pt>
                <c:pt idx="99">
                  <c:v>2.8196592662791904</c:v>
                </c:pt>
                <c:pt idx="100">
                  <c:v>2.8592226525958786</c:v>
                </c:pt>
                <c:pt idx="101">
                  <c:v>2.898786038912569</c:v>
                </c:pt>
                <c:pt idx="102">
                  <c:v>2.9383494252292577</c:v>
                </c:pt>
                <c:pt idx="103">
                  <c:v>2.9779128115459477</c:v>
                </c:pt>
                <c:pt idx="104">
                  <c:v>3.0174761978626363</c:v>
                </c:pt>
                <c:pt idx="105">
                  <c:v>3.057039584179325</c:v>
                </c:pt>
                <c:pt idx="106">
                  <c:v>3.096602970496015</c:v>
                </c:pt>
                <c:pt idx="107">
                  <c:v>3.1361663568127036</c:v>
                </c:pt>
                <c:pt idx="108">
                  <c:v>3.1757297431293936</c:v>
                </c:pt>
                <c:pt idx="109">
                  <c:v>3.2152931294460756</c:v>
                </c:pt>
                <c:pt idx="110">
                  <c:v>3.2548565157627642</c:v>
                </c:pt>
                <c:pt idx="111">
                  <c:v>3.2944199020794538</c:v>
                </c:pt>
                <c:pt idx="112">
                  <c:v>3.3339832883961429</c:v>
                </c:pt>
                <c:pt idx="113">
                  <c:v>3.3735466747128324</c:v>
                </c:pt>
                <c:pt idx="114">
                  <c:v>3.4131100610295211</c:v>
                </c:pt>
                <c:pt idx="115">
                  <c:v>3.4526734473462097</c:v>
                </c:pt>
                <c:pt idx="116">
                  <c:v>3.4922368336628997</c:v>
                </c:pt>
                <c:pt idx="117">
                  <c:v>3.5318002199795884</c:v>
                </c:pt>
                <c:pt idx="118">
                  <c:v>3.5713636062962704</c:v>
                </c:pt>
                <c:pt idx="119">
                  <c:v>3.610926992612967</c:v>
                </c:pt>
                <c:pt idx="120">
                  <c:v>3.6504903789296481</c:v>
                </c:pt>
                <c:pt idx="121">
                  <c:v>3.690053765246331</c:v>
                </c:pt>
                <c:pt idx="122">
                  <c:v>3.7296171515630281</c:v>
                </c:pt>
                <c:pt idx="123">
                  <c:v>3.7691805378797092</c:v>
                </c:pt>
                <c:pt idx="124">
                  <c:v>3.8087439241964058</c:v>
                </c:pt>
                <c:pt idx="125">
                  <c:v>3.8483073105130878</c:v>
                </c:pt>
                <c:pt idx="126">
                  <c:v>3.887870696829784</c:v>
                </c:pt>
                <c:pt idx="127">
                  <c:v>3.927434083146466</c:v>
                </c:pt>
                <c:pt idx="128">
                  <c:v>3.9669974694631622</c:v>
                </c:pt>
                <c:pt idx="129">
                  <c:v>4.0065608557798456</c:v>
                </c:pt>
                <c:pt idx="130">
                  <c:v>4.0461242420965338</c:v>
                </c:pt>
                <c:pt idx="131">
                  <c:v>4.0856876284132237</c:v>
                </c:pt>
                <c:pt idx="132">
                  <c:v>4.125251014729912</c:v>
                </c:pt>
                <c:pt idx="133">
                  <c:v>4.1648144010466019</c:v>
                </c:pt>
                <c:pt idx="134">
                  <c:v>4.2043777873632902</c:v>
                </c:pt>
                <c:pt idx="135">
                  <c:v>4.2571289691188756</c:v>
                </c:pt>
                <c:pt idx="136">
                  <c:v>4.3098801508744611</c:v>
                </c:pt>
                <c:pt idx="137">
                  <c:v>4.3626313326300457</c:v>
                </c:pt>
                <c:pt idx="138">
                  <c:v>4.415382514385632</c:v>
                </c:pt>
                <c:pt idx="139">
                  <c:v>4.4681336961412086</c:v>
                </c:pt>
                <c:pt idx="140">
                  <c:v>4.5208848778967843</c:v>
                </c:pt>
                <c:pt idx="141">
                  <c:v>4.5736360596523795</c:v>
                </c:pt>
                <c:pt idx="142">
                  <c:v>4.6263872414079561</c:v>
                </c:pt>
                <c:pt idx="143">
                  <c:v>4.6791384231635496</c:v>
                </c:pt>
                <c:pt idx="144">
                  <c:v>4.7318896049191261</c:v>
                </c:pt>
                <c:pt idx="145">
                  <c:v>4.7846407866747196</c:v>
                </c:pt>
                <c:pt idx="146">
                  <c:v>4.8373919684302953</c:v>
                </c:pt>
                <c:pt idx="147">
                  <c:v>4.8901431501858816</c:v>
                </c:pt>
                <c:pt idx="148">
                  <c:v>4.9428943319414671</c:v>
                </c:pt>
                <c:pt idx="149">
                  <c:v>4.9956455136970526</c:v>
                </c:pt>
                <c:pt idx="150">
                  <c:v>5.0483966954526371</c:v>
                </c:pt>
                <c:pt idx="151">
                  <c:v>5.1011478772082235</c:v>
                </c:pt>
                <c:pt idx="152">
                  <c:v>5.1538990589638072</c:v>
                </c:pt>
                <c:pt idx="153">
                  <c:v>5.2066502407193926</c:v>
                </c:pt>
                <c:pt idx="154">
                  <c:v>5.259401422474979</c:v>
                </c:pt>
                <c:pt idx="155">
                  <c:v>5.3121526042305547</c:v>
                </c:pt>
                <c:pt idx="156">
                  <c:v>5.3649037859861508</c:v>
                </c:pt>
                <c:pt idx="157">
                  <c:v>5.4176549677417256</c:v>
                </c:pt>
                <c:pt idx="158">
                  <c:v>5.4704061494973111</c:v>
                </c:pt>
                <c:pt idx="159">
                  <c:v>5.5231573312528868</c:v>
                </c:pt>
                <c:pt idx="160">
                  <c:v>5.5759085130084731</c:v>
                </c:pt>
                <c:pt idx="161">
                  <c:v>5.6286596947640586</c:v>
                </c:pt>
                <c:pt idx="162">
                  <c:v>5.6814108765196432</c:v>
                </c:pt>
                <c:pt idx="163">
                  <c:v>5.7341620582752277</c:v>
                </c:pt>
                <c:pt idx="164">
                  <c:v>5.7869132400308132</c:v>
                </c:pt>
                <c:pt idx="165">
                  <c:v>5.8396644217863987</c:v>
                </c:pt>
                <c:pt idx="166">
                  <c:v>5.8924156035419832</c:v>
                </c:pt>
                <c:pt idx="167">
                  <c:v>5.9451667852975705</c:v>
                </c:pt>
                <c:pt idx="168">
                  <c:v>5.9979179670531639</c:v>
                </c:pt>
                <c:pt idx="169">
                  <c:v>6.0506691488087405</c:v>
                </c:pt>
                <c:pt idx="170">
                  <c:v>6.1034203305643331</c:v>
                </c:pt>
                <c:pt idx="171">
                  <c:v>6.1561715123199097</c:v>
                </c:pt>
                <c:pt idx="172">
                  <c:v>6.208922694075504</c:v>
                </c:pt>
                <c:pt idx="173">
                  <c:v>6.2616738758310806</c:v>
                </c:pt>
                <c:pt idx="174">
                  <c:v>6.3144250575866669</c:v>
                </c:pt>
                <c:pt idx="175">
                  <c:v>6.3671762393422338</c:v>
                </c:pt>
                <c:pt idx="176">
                  <c:v>6.419927421097837</c:v>
                </c:pt>
                <c:pt idx="177">
                  <c:v>6.4726786028534038</c:v>
                </c:pt>
                <c:pt idx="178">
                  <c:v>6.5254297846090061</c:v>
                </c:pt>
                <c:pt idx="179">
                  <c:v>6.5913687618034666</c:v>
                </c:pt>
              </c:numCache>
              <c:extLst/>
            </c:numRef>
          </c:val>
          <c:smooth val="0"/>
        </c:ser>
        <c:ser>
          <c:idx val="2"/>
          <c:order val="1"/>
          <c:tx>
            <c:strRef>
              <c:f>Summary!$C$8</c:f>
              <c:strCache>
                <c:ptCount val="1"/>
                <c:pt idx="0">
                  <c:v> Zone 1 Total Rent (With RSF)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Summary!$A$10:$A$190</c:f>
              <c:numCache>
                <c:formatCode>_("$"* #,##0.00_);_("$"* \(#,##0.00\);_("$"* "-"??_);_(@_)</c:formatCode>
                <c:ptCount val="181"/>
                <c:pt idx="0">
                  <c:v>0.7</c:v>
                </c:pt>
                <c:pt idx="1">
                  <c:v>0.71</c:v>
                </c:pt>
                <c:pt idx="2">
                  <c:v>0.72</c:v>
                </c:pt>
                <c:pt idx="3">
                  <c:v>0.73</c:v>
                </c:pt>
                <c:pt idx="4">
                  <c:v>0.74</c:v>
                </c:pt>
                <c:pt idx="5">
                  <c:v>0.75</c:v>
                </c:pt>
                <c:pt idx="6">
                  <c:v>0.76</c:v>
                </c:pt>
                <c:pt idx="7">
                  <c:v>0.77</c:v>
                </c:pt>
                <c:pt idx="8">
                  <c:v>0.78</c:v>
                </c:pt>
                <c:pt idx="9">
                  <c:v>0.79</c:v>
                </c:pt>
                <c:pt idx="10">
                  <c:v>0.8</c:v>
                </c:pt>
                <c:pt idx="11">
                  <c:v>0.81</c:v>
                </c:pt>
                <c:pt idx="12">
                  <c:v>0.82</c:v>
                </c:pt>
                <c:pt idx="13">
                  <c:v>0.83</c:v>
                </c:pt>
                <c:pt idx="14">
                  <c:v>0.84</c:v>
                </c:pt>
                <c:pt idx="15">
                  <c:v>0.85</c:v>
                </c:pt>
                <c:pt idx="16">
                  <c:v>0.86</c:v>
                </c:pt>
                <c:pt idx="17">
                  <c:v>0.87</c:v>
                </c:pt>
                <c:pt idx="18">
                  <c:v>0.88</c:v>
                </c:pt>
                <c:pt idx="19">
                  <c:v>0.89</c:v>
                </c:pt>
                <c:pt idx="20">
                  <c:v>0.9</c:v>
                </c:pt>
                <c:pt idx="21">
                  <c:v>0.91</c:v>
                </c:pt>
                <c:pt idx="22">
                  <c:v>0.92</c:v>
                </c:pt>
                <c:pt idx="23">
                  <c:v>0.93</c:v>
                </c:pt>
                <c:pt idx="24">
                  <c:v>0.94</c:v>
                </c:pt>
                <c:pt idx="25">
                  <c:v>0.95</c:v>
                </c:pt>
                <c:pt idx="26">
                  <c:v>0.96</c:v>
                </c:pt>
                <c:pt idx="27">
                  <c:v>0.97</c:v>
                </c:pt>
                <c:pt idx="28">
                  <c:v>0.98</c:v>
                </c:pt>
                <c:pt idx="29">
                  <c:v>0.99</c:v>
                </c:pt>
                <c:pt idx="30">
                  <c:v>1</c:v>
                </c:pt>
                <c:pt idx="31">
                  <c:v>1.01</c:v>
                </c:pt>
                <c:pt idx="32">
                  <c:v>1.02</c:v>
                </c:pt>
                <c:pt idx="33">
                  <c:v>1.03</c:v>
                </c:pt>
                <c:pt idx="34">
                  <c:v>1.04</c:v>
                </c:pt>
                <c:pt idx="35">
                  <c:v>1.05</c:v>
                </c:pt>
                <c:pt idx="36">
                  <c:v>1.06</c:v>
                </c:pt>
                <c:pt idx="37">
                  <c:v>1.07</c:v>
                </c:pt>
                <c:pt idx="38">
                  <c:v>1.08</c:v>
                </c:pt>
                <c:pt idx="39">
                  <c:v>1.0900000000000001</c:v>
                </c:pt>
                <c:pt idx="40">
                  <c:v>1.1000000000000001</c:v>
                </c:pt>
                <c:pt idx="41">
                  <c:v>1.1100000000000001</c:v>
                </c:pt>
                <c:pt idx="42">
                  <c:v>1.1200000000000001</c:v>
                </c:pt>
                <c:pt idx="43">
                  <c:v>1.1299999999999999</c:v>
                </c:pt>
                <c:pt idx="44">
                  <c:v>1.1399999999999999</c:v>
                </c:pt>
                <c:pt idx="45">
                  <c:v>1.1499999999999999</c:v>
                </c:pt>
                <c:pt idx="46">
                  <c:v>1.1599999999999999</c:v>
                </c:pt>
                <c:pt idx="47">
                  <c:v>1.17</c:v>
                </c:pt>
                <c:pt idx="48">
                  <c:v>1.18</c:v>
                </c:pt>
                <c:pt idx="49">
                  <c:v>1.19</c:v>
                </c:pt>
                <c:pt idx="50">
                  <c:v>1.2</c:v>
                </c:pt>
                <c:pt idx="51">
                  <c:v>1.21</c:v>
                </c:pt>
                <c:pt idx="52">
                  <c:v>1.22</c:v>
                </c:pt>
                <c:pt idx="53">
                  <c:v>1.23</c:v>
                </c:pt>
                <c:pt idx="54">
                  <c:v>1.24</c:v>
                </c:pt>
                <c:pt idx="55">
                  <c:v>1.25</c:v>
                </c:pt>
                <c:pt idx="56">
                  <c:v>1.26</c:v>
                </c:pt>
                <c:pt idx="57">
                  <c:v>1.27</c:v>
                </c:pt>
                <c:pt idx="58">
                  <c:v>1.28</c:v>
                </c:pt>
                <c:pt idx="59">
                  <c:v>1.29</c:v>
                </c:pt>
                <c:pt idx="60">
                  <c:v>1.3</c:v>
                </c:pt>
                <c:pt idx="61">
                  <c:v>1.31</c:v>
                </c:pt>
                <c:pt idx="62">
                  <c:v>1.32</c:v>
                </c:pt>
                <c:pt idx="63">
                  <c:v>1.33</c:v>
                </c:pt>
                <c:pt idx="64">
                  <c:v>1.34</c:v>
                </c:pt>
                <c:pt idx="65">
                  <c:v>1.35</c:v>
                </c:pt>
                <c:pt idx="66">
                  <c:v>1.36</c:v>
                </c:pt>
                <c:pt idx="67">
                  <c:v>1.37</c:v>
                </c:pt>
                <c:pt idx="68">
                  <c:v>1.38</c:v>
                </c:pt>
                <c:pt idx="69">
                  <c:v>1.39</c:v>
                </c:pt>
                <c:pt idx="70">
                  <c:v>1.4</c:v>
                </c:pt>
                <c:pt idx="71">
                  <c:v>1.41</c:v>
                </c:pt>
                <c:pt idx="72">
                  <c:v>1.42</c:v>
                </c:pt>
                <c:pt idx="73">
                  <c:v>1.43</c:v>
                </c:pt>
                <c:pt idx="74">
                  <c:v>1.44</c:v>
                </c:pt>
                <c:pt idx="75">
                  <c:v>1.45</c:v>
                </c:pt>
                <c:pt idx="76">
                  <c:v>1.46</c:v>
                </c:pt>
                <c:pt idx="77">
                  <c:v>1.47</c:v>
                </c:pt>
                <c:pt idx="78">
                  <c:v>1.48</c:v>
                </c:pt>
                <c:pt idx="79">
                  <c:v>1.49</c:v>
                </c:pt>
                <c:pt idx="80">
                  <c:v>1.5</c:v>
                </c:pt>
                <c:pt idx="81">
                  <c:v>1.51</c:v>
                </c:pt>
                <c:pt idx="82">
                  <c:v>1.52</c:v>
                </c:pt>
                <c:pt idx="83">
                  <c:v>1.53</c:v>
                </c:pt>
                <c:pt idx="84">
                  <c:v>1.54</c:v>
                </c:pt>
                <c:pt idx="85">
                  <c:v>1.55</c:v>
                </c:pt>
                <c:pt idx="86">
                  <c:v>1.56</c:v>
                </c:pt>
                <c:pt idx="87">
                  <c:v>1.57</c:v>
                </c:pt>
                <c:pt idx="88">
                  <c:v>1.58</c:v>
                </c:pt>
                <c:pt idx="89">
                  <c:v>1.59</c:v>
                </c:pt>
                <c:pt idx="90">
                  <c:v>1.6</c:v>
                </c:pt>
                <c:pt idx="91">
                  <c:v>1.61</c:v>
                </c:pt>
                <c:pt idx="92">
                  <c:v>1.62</c:v>
                </c:pt>
                <c:pt idx="93">
                  <c:v>1.63</c:v>
                </c:pt>
                <c:pt idx="94">
                  <c:v>1.64</c:v>
                </c:pt>
                <c:pt idx="95">
                  <c:v>1.65</c:v>
                </c:pt>
                <c:pt idx="96">
                  <c:v>1.66</c:v>
                </c:pt>
                <c:pt idx="97">
                  <c:v>1.67</c:v>
                </c:pt>
                <c:pt idx="98">
                  <c:v>1.68</c:v>
                </c:pt>
                <c:pt idx="99">
                  <c:v>1.69</c:v>
                </c:pt>
                <c:pt idx="100">
                  <c:v>1.7</c:v>
                </c:pt>
                <c:pt idx="101">
                  <c:v>1.71</c:v>
                </c:pt>
                <c:pt idx="102">
                  <c:v>1.72</c:v>
                </c:pt>
                <c:pt idx="103">
                  <c:v>1.73</c:v>
                </c:pt>
                <c:pt idx="104">
                  <c:v>1.74</c:v>
                </c:pt>
                <c:pt idx="105">
                  <c:v>1.75</c:v>
                </c:pt>
                <c:pt idx="106">
                  <c:v>1.76</c:v>
                </c:pt>
                <c:pt idx="107">
                  <c:v>1.77</c:v>
                </c:pt>
                <c:pt idx="108">
                  <c:v>1.78</c:v>
                </c:pt>
                <c:pt idx="109">
                  <c:v>1.79</c:v>
                </c:pt>
                <c:pt idx="110">
                  <c:v>1.8</c:v>
                </c:pt>
                <c:pt idx="111">
                  <c:v>1.81</c:v>
                </c:pt>
                <c:pt idx="112">
                  <c:v>1.82</c:v>
                </c:pt>
                <c:pt idx="113">
                  <c:v>1.83</c:v>
                </c:pt>
                <c:pt idx="114">
                  <c:v>1.84</c:v>
                </c:pt>
                <c:pt idx="115">
                  <c:v>1.85</c:v>
                </c:pt>
                <c:pt idx="116">
                  <c:v>1.86</c:v>
                </c:pt>
                <c:pt idx="117">
                  <c:v>1.87</c:v>
                </c:pt>
                <c:pt idx="118">
                  <c:v>1.88</c:v>
                </c:pt>
                <c:pt idx="119">
                  <c:v>1.89</c:v>
                </c:pt>
                <c:pt idx="120">
                  <c:v>1.9</c:v>
                </c:pt>
                <c:pt idx="121">
                  <c:v>1.91</c:v>
                </c:pt>
                <c:pt idx="122">
                  <c:v>1.92</c:v>
                </c:pt>
                <c:pt idx="123">
                  <c:v>1.93</c:v>
                </c:pt>
                <c:pt idx="124">
                  <c:v>1.94</c:v>
                </c:pt>
                <c:pt idx="125">
                  <c:v>1.95</c:v>
                </c:pt>
                <c:pt idx="126">
                  <c:v>1.96</c:v>
                </c:pt>
                <c:pt idx="127">
                  <c:v>1.97</c:v>
                </c:pt>
                <c:pt idx="128">
                  <c:v>1.98</c:v>
                </c:pt>
                <c:pt idx="129">
                  <c:v>1.99</c:v>
                </c:pt>
                <c:pt idx="130">
                  <c:v>2</c:v>
                </c:pt>
                <c:pt idx="131">
                  <c:v>2.0099999999999998</c:v>
                </c:pt>
                <c:pt idx="132">
                  <c:v>2.02</c:v>
                </c:pt>
                <c:pt idx="133">
                  <c:v>2.0299999999999998</c:v>
                </c:pt>
                <c:pt idx="134">
                  <c:v>2.04</c:v>
                </c:pt>
                <c:pt idx="135">
                  <c:v>2.0499999999999998</c:v>
                </c:pt>
                <c:pt idx="136">
                  <c:v>2.06</c:v>
                </c:pt>
                <c:pt idx="137">
                  <c:v>2.0699999999999998</c:v>
                </c:pt>
                <c:pt idx="138">
                  <c:v>2.08</c:v>
                </c:pt>
                <c:pt idx="139">
                  <c:v>2.09</c:v>
                </c:pt>
                <c:pt idx="140">
                  <c:v>2.1</c:v>
                </c:pt>
                <c:pt idx="141">
                  <c:v>2.11</c:v>
                </c:pt>
                <c:pt idx="142">
                  <c:v>2.12</c:v>
                </c:pt>
                <c:pt idx="143">
                  <c:v>2.13</c:v>
                </c:pt>
                <c:pt idx="144">
                  <c:v>2.14</c:v>
                </c:pt>
                <c:pt idx="145">
                  <c:v>2.15</c:v>
                </c:pt>
                <c:pt idx="146">
                  <c:v>2.16</c:v>
                </c:pt>
                <c:pt idx="147">
                  <c:v>2.17</c:v>
                </c:pt>
                <c:pt idx="148">
                  <c:v>2.1800000000000002</c:v>
                </c:pt>
                <c:pt idx="149">
                  <c:v>2.19</c:v>
                </c:pt>
                <c:pt idx="150">
                  <c:v>2.2000000000000002</c:v>
                </c:pt>
                <c:pt idx="151">
                  <c:v>2.21</c:v>
                </c:pt>
                <c:pt idx="152">
                  <c:v>2.2200000000000002</c:v>
                </c:pt>
                <c:pt idx="153">
                  <c:v>2.23</c:v>
                </c:pt>
                <c:pt idx="154">
                  <c:v>2.2400000000000002</c:v>
                </c:pt>
                <c:pt idx="155">
                  <c:v>2.25</c:v>
                </c:pt>
                <c:pt idx="156">
                  <c:v>2.2599999999999998</c:v>
                </c:pt>
                <c:pt idx="157">
                  <c:v>2.27</c:v>
                </c:pt>
                <c:pt idx="158">
                  <c:v>2.2799999999999998</c:v>
                </c:pt>
                <c:pt idx="159">
                  <c:v>2.29</c:v>
                </c:pt>
                <c:pt idx="160">
                  <c:v>2.2999999999999998</c:v>
                </c:pt>
                <c:pt idx="161">
                  <c:v>2.31</c:v>
                </c:pt>
                <c:pt idx="162">
                  <c:v>2.3199999999999998</c:v>
                </c:pt>
                <c:pt idx="163">
                  <c:v>2.33</c:v>
                </c:pt>
                <c:pt idx="164">
                  <c:v>2.34</c:v>
                </c:pt>
                <c:pt idx="165">
                  <c:v>2.35</c:v>
                </c:pt>
                <c:pt idx="166">
                  <c:v>2.36</c:v>
                </c:pt>
                <c:pt idx="167">
                  <c:v>2.37</c:v>
                </c:pt>
                <c:pt idx="168">
                  <c:v>2.38</c:v>
                </c:pt>
                <c:pt idx="169">
                  <c:v>2.39</c:v>
                </c:pt>
                <c:pt idx="170">
                  <c:v>2.4</c:v>
                </c:pt>
                <c:pt idx="171">
                  <c:v>2.41</c:v>
                </c:pt>
                <c:pt idx="172">
                  <c:v>2.42</c:v>
                </c:pt>
                <c:pt idx="173">
                  <c:v>2.4300000000000002</c:v>
                </c:pt>
                <c:pt idx="174">
                  <c:v>2.44</c:v>
                </c:pt>
                <c:pt idx="175">
                  <c:v>2.4500000000000002</c:v>
                </c:pt>
                <c:pt idx="176">
                  <c:v>2.46</c:v>
                </c:pt>
                <c:pt idx="177">
                  <c:v>2.4700000000000002</c:v>
                </c:pt>
                <c:pt idx="178">
                  <c:v>2.48</c:v>
                </c:pt>
                <c:pt idx="179">
                  <c:v>2.4900000000000002</c:v>
                </c:pt>
                <c:pt idx="180">
                  <c:v>2.5</c:v>
                </c:pt>
              </c:numCache>
            </c:numRef>
          </c:cat>
          <c:val>
            <c:numRef>
              <c:f>Summary!$C$11:$C$190</c:f>
              <c:numCache>
                <c:formatCode>_("$"* #,##0.00_);_("$"* \(#,##0.00\);_("$"* "-"??_);_(@_)</c:formatCode>
                <c:ptCount val="180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2.2999999999999998</c:v>
                </c:pt>
                <c:pt idx="26">
                  <c:v>2.2999999999999998</c:v>
                </c:pt>
                <c:pt idx="27">
                  <c:v>2.2999999999999998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2.2999999999999998</c:v>
                </c:pt>
                <c:pt idx="31">
                  <c:v>2.2999999999999998</c:v>
                </c:pt>
                <c:pt idx="32">
                  <c:v>2.2999999999999998</c:v>
                </c:pt>
                <c:pt idx="33">
                  <c:v>2.2999999999999998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2.2999999999999998</c:v>
                </c:pt>
                <c:pt idx="37">
                  <c:v>2.2999999999999998</c:v>
                </c:pt>
                <c:pt idx="38">
                  <c:v>2.2999999999999998</c:v>
                </c:pt>
                <c:pt idx="39">
                  <c:v>2.2999999999999998</c:v>
                </c:pt>
                <c:pt idx="40">
                  <c:v>2.2999999999999998</c:v>
                </c:pt>
                <c:pt idx="41">
                  <c:v>2.2999999999999998</c:v>
                </c:pt>
                <c:pt idx="42">
                  <c:v>2.2999999999999998</c:v>
                </c:pt>
                <c:pt idx="43">
                  <c:v>2.2999999999999998</c:v>
                </c:pt>
                <c:pt idx="44">
                  <c:v>2.2999999999999998</c:v>
                </c:pt>
                <c:pt idx="45">
                  <c:v>2.2999999999999998</c:v>
                </c:pt>
                <c:pt idx="46">
                  <c:v>2.2999999999999998</c:v>
                </c:pt>
                <c:pt idx="47">
                  <c:v>2.2999999999999998</c:v>
                </c:pt>
                <c:pt idx="48">
                  <c:v>2.2999999999999998</c:v>
                </c:pt>
                <c:pt idx="49">
                  <c:v>2.3256289314640197</c:v>
                </c:pt>
                <c:pt idx="50">
                  <c:v>2.369588249593674</c:v>
                </c:pt>
                <c:pt idx="51">
                  <c:v>2.4135475677233282</c:v>
                </c:pt>
                <c:pt idx="52">
                  <c:v>2.4575068858529754</c:v>
                </c:pt>
                <c:pt idx="53">
                  <c:v>2.5014662039826296</c:v>
                </c:pt>
                <c:pt idx="54">
                  <c:v>2.5454255221122839</c:v>
                </c:pt>
                <c:pt idx="55">
                  <c:v>2.5893848402419382</c:v>
                </c:pt>
                <c:pt idx="56">
                  <c:v>2.6333441583715933</c:v>
                </c:pt>
                <c:pt idx="57">
                  <c:v>2.6773034765012476</c:v>
                </c:pt>
                <c:pt idx="58">
                  <c:v>2.7212627946309027</c:v>
                </c:pt>
                <c:pt idx="59">
                  <c:v>2.765222112760557</c:v>
                </c:pt>
                <c:pt idx="60">
                  <c:v>2.8091814308902108</c:v>
                </c:pt>
                <c:pt idx="61">
                  <c:v>2.8531407490198619</c:v>
                </c:pt>
                <c:pt idx="62">
                  <c:v>2.8971000671495157</c:v>
                </c:pt>
                <c:pt idx="63">
                  <c:v>2.9410593852791664</c:v>
                </c:pt>
                <c:pt idx="64">
                  <c:v>2.985018703408822</c:v>
                </c:pt>
                <c:pt idx="65">
                  <c:v>3.0289780215384758</c:v>
                </c:pt>
                <c:pt idx="66">
                  <c:v>3.0729373396681297</c:v>
                </c:pt>
                <c:pt idx="67">
                  <c:v>3.1168966577977808</c:v>
                </c:pt>
                <c:pt idx="68">
                  <c:v>3.1608559759274364</c:v>
                </c:pt>
                <c:pt idx="69">
                  <c:v>3.2048152940570902</c:v>
                </c:pt>
                <c:pt idx="70">
                  <c:v>3.248774612186744</c:v>
                </c:pt>
                <c:pt idx="71">
                  <c:v>3.2927339303163952</c:v>
                </c:pt>
                <c:pt idx="72">
                  <c:v>3.3366932484460459</c:v>
                </c:pt>
                <c:pt idx="73">
                  <c:v>3.3806525665756997</c:v>
                </c:pt>
                <c:pt idx="74">
                  <c:v>3.4246118847053553</c:v>
                </c:pt>
                <c:pt idx="75">
                  <c:v>3.4685712028350095</c:v>
                </c:pt>
                <c:pt idx="76">
                  <c:v>3.5125305209646647</c:v>
                </c:pt>
                <c:pt idx="77">
                  <c:v>3.5564898390943189</c:v>
                </c:pt>
                <c:pt idx="78">
                  <c:v>3.6004491572239741</c:v>
                </c:pt>
                <c:pt idx="79">
                  <c:v>3.6444084753536354</c:v>
                </c:pt>
                <c:pt idx="80">
                  <c:v>3.6883677934832906</c:v>
                </c:pt>
                <c:pt idx="81">
                  <c:v>3.7323271116129444</c:v>
                </c:pt>
                <c:pt idx="82">
                  <c:v>3.7762864297426004</c:v>
                </c:pt>
                <c:pt idx="83">
                  <c:v>3.8202457478722542</c:v>
                </c:pt>
                <c:pt idx="84">
                  <c:v>3.8642050660019009</c:v>
                </c:pt>
                <c:pt idx="85">
                  <c:v>3.9081643841315561</c:v>
                </c:pt>
                <c:pt idx="86">
                  <c:v>3.9521237022612099</c:v>
                </c:pt>
                <c:pt idx="87">
                  <c:v>3.9960830203908637</c:v>
                </c:pt>
                <c:pt idx="88">
                  <c:v>4.0400423385205197</c:v>
                </c:pt>
                <c:pt idx="89">
                  <c:v>4.0840016566501731</c:v>
                </c:pt>
                <c:pt idx="90">
                  <c:v>4.1279609747798283</c:v>
                </c:pt>
                <c:pt idx="91">
                  <c:v>4.1719202929094816</c:v>
                </c:pt>
                <c:pt idx="92">
                  <c:v>4.2378592701039519</c:v>
                </c:pt>
                <c:pt idx="93">
                  <c:v>4.3037982472984355</c:v>
                </c:pt>
                <c:pt idx="94">
                  <c:v>4.3697372244929165</c:v>
                </c:pt>
                <c:pt idx="95">
                  <c:v>4.4356762016874001</c:v>
                </c:pt>
                <c:pt idx="96">
                  <c:v>4.501615178881881</c:v>
                </c:pt>
                <c:pt idx="97">
                  <c:v>4.5675541560763619</c:v>
                </c:pt>
                <c:pt idx="98">
                  <c:v>4.6334931332708322</c:v>
                </c:pt>
                <c:pt idx="99">
                  <c:v>4.6994321104653149</c:v>
                </c:pt>
                <c:pt idx="100">
                  <c:v>4.7653710876597959</c:v>
                </c:pt>
                <c:pt idx="101">
                  <c:v>4.8313100648542795</c:v>
                </c:pt>
                <c:pt idx="102">
                  <c:v>4.8972490420487604</c:v>
                </c:pt>
                <c:pt idx="103">
                  <c:v>4.963188019243244</c:v>
                </c:pt>
                <c:pt idx="104">
                  <c:v>5.029126996437725</c:v>
                </c:pt>
                <c:pt idx="105">
                  <c:v>5.0950659736322059</c:v>
                </c:pt>
                <c:pt idx="106">
                  <c:v>5.1610049508266895</c:v>
                </c:pt>
                <c:pt idx="107">
                  <c:v>5.2269439280211705</c:v>
                </c:pt>
                <c:pt idx="108">
                  <c:v>5.2928829052156541</c:v>
                </c:pt>
                <c:pt idx="109">
                  <c:v>5.3588218824101244</c:v>
                </c:pt>
                <c:pt idx="110">
                  <c:v>5.4247608596046053</c:v>
                </c:pt>
                <c:pt idx="111">
                  <c:v>5.490699836799088</c:v>
                </c:pt>
                <c:pt idx="112">
                  <c:v>5.5566388139935698</c:v>
                </c:pt>
                <c:pt idx="113">
                  <c:v>5.6225777911880526</c:v>
                </c:pt>
                <c:pt idx="114">
                  <c:v>5.6885167683825335</c:v>
                </c:pt>
                <c:pt idx="115">
                  <c:v>5.7544557455770144</c:v>
                </c:pt>
                <c:pt idx="116">
                  <c:v>5.8203947227714981</c:v>
                </c:pt>
                <c:pt idx="117">
                  <c:v>5.886333699965979</c:v>
                </c:pt>
                <c:pt idx="118">
                  <c:v>5.9522726771604493</c:v>
                </c:pt>
                <c:pt idx="119">
                  <c:v>6.0182116543549435</c:v>
                </c:pt>
                <c:pt idx="120">
                  <c:v>6.084150631549412</c:v>
                </c:pt>
                <c:pt idx="121">
                  <c:v>6.1500896087438832</c:v>
                </c:pt>
                <c:pt idx="122">
                  <c:v>6.2160285859383784</c:v>
                </c:pt>
                <c:pt idx="123">
                  <c:v>6.2819675631328469</c:v>
                </c:pt>
                <c:pt idx="124">
                  <c:v>6.3479065403273411</c:v>
                </c:pt>
                <c:pt idx="125">
                  <c:v>6.4138455175218114</c:v>
                </c:pt>
                <c:pt idx="126">
                  <c:v>6.4797844947163048</c:v>
                </c:pt>
                <c:pt idx="127">
                  <c:v>6.5457234719107751</c:v>
                </c:pt>
                <c:pt idx="128">
                  <c:v>6.6116624491052685</c:v>
                </c:pt>
                <c:pt idx="129">
                  <c:v>6.6776014262997396</c:v>
                </c:pt>
                <c:pt idx="130">
                  <c:v>6.7435404034942215</c:v>
                </c:pt>
                <c:pt idx="131">
                  <c:v>6.8094793806887033</c:v>
                </c:pt>
                <c:pt idx="132">
                  <c:v>6.8754183578831851</c:v>
                </c:pt>
                <c:pt idx="133">
                  <c:v>6.9413573350776678</c:v>
                </c:pt>
                <c:pt idx="134">
                  <c:v>7.0072963122721488</c:v>
                </c:pt>
                <c:pt idx="135">
                  <c:v>7.0952149485314573</c:v>
                </c:pt>
                <c:pt idx="136">
                  <c:v>7.1831335847907658</c:v>
                </c:pt>
                <c:pt idx="137">
                  <c:v>7.2710522210500743</c:v>
                </c:pt>
                <c:pt idx="138">
                  <c:v>7.3589708573093846</c:v>
                </c:pt>
                <c:pt idx="139">
                  <c:v>7.446889493568678</c:v>
                </c:pt>
                <c:pt idx="140">
                  <c:v>7.5348081298279714</c:v>
                </c:pt>
                <c:pt idx="141">
                  <c:v>7.6227267660872977</c:v>
                </c:pt>
                <c:pt idx="142">
                  <c:v>7.7106454023465911</c:v>
                </c:pt>
                <c:pt idx="143">
                  <c:v>7.7985640386059139</c:v>
                </c:pt>
                <c:pt idx="144">
                  <c:v>7.8864826748652082</c:v>
                </c:pt>
                <c:pt idx="145">
                  <c:v>7.9744013111245309</c:v>
                </c:pt>
                <c:pt idx="146">
                  <c:v>8.0623199473838234</c:v>
                </c:pt>
                <c:pt idx="147">
                  <c:v>8.1502385836431337</c:v>
                </c:pt>
                <c:pt idx="148">
                  <c:v>8.2381572199024422</c:v>
                </c:pt>
                <c:pt idx="149">
                  <c:v>8.3260758561617525</c:v>
                </c:pt>
                <c:pt idx="150">
                  <c:v>8.4139944924210592</c:v>
                </c:pt>
                <c:pt idx="151">
                  <c:v>8.5019131286803695</c:v>
                </c:pt>
                <c:pt idx="152">
                  <c:v>8.5898317649396763</c:v>
                </c:pt>
                <c:pt idx="153">
                  <c:v>8.6777504011989848</c:v>
                </c:pt>
                <c:pt idx="154">
                  <c:v>8.7656690374582951</c:v>
                </c:pt>
                <c:pt idx="155">
                  <c:v>8.8535876737175876</c:v>
                </c:pt>
                <c:pt idx="156">
                  <c:v>8.9415063099769139</c:v>
                </c:pt>
                <c:pt idx="157">
                  <c:v>9.0294249462362064</c:v>
                </c:pt>
                <c:pt idx="158">
                  <c:v>9.1173435824955149</c:v>
                </c:pt>
                <c:pt idx="159">
                  <c:v>9.2052622187548074</c:v>
                </c:pt>
                <c:pt idx="160">
                  <c:v>9.2931808550141177</c:v>
                </c:pt>
                <c:pt idx="161">
                  <c:v>9.3810994912734262</c:v>
                </c:pt>
                <c:pt idx="162">
                  <c:v>9.4690181275327348</c:v>
                </c:pt>
                <c:pt idx="163">
                  <c:v>9.5569367637920433</c:v>
                </c:pt>
                <c:pt idx="164">
                  <c:v>9.6448554000513518</c:v>
                </c:pt>
                <c:pt idx="165">
                  <c:v>9.7327740363106603</c:v>
                </c:pt>
                <c:pt idx="166">
                  <c:v>9.8206926725699688</c:v>
                </c:pt>
                <c:pt idx="167">
                  <c:v>9.9086113088292809</c:v>
                </c:pt>
                <c:pt idx="168">
                  <c:v>9.9965299450886036</c:v>
                </c:pt>
                <c:pt idx="169">
                  <c:v>10.084448581347898</c:v>
                </c:pt>
                <c:pt idx="170">
                  <c:v>10.172367217607219</c:v>
                </c:pt>
                <c:pt idx="171">
                  <c:v>10.260285853866513</c:v>
                </c:pt>
                <c:pt idx="172">
                  <c:v>10.348204490125838</c:v>
                </c:pt>
                <c:pt idx="173">
                  <c:v>10.436123126385132</c:v>
                </c:pt>
                <c:pt idx="174">
                  <c:v>10.524041762644442</c:v>
                </c:pt>
                <c:pt idx="175">
                  <c:v>10.611960398903721</c:v>
                </c:pt>
                <c:pt idx="176">
                  <c:v>10.699879035163059</c:v>
                </c:pt>
                <c:pt idx="177">
                  <c:v>10.787797671422338</c:v>
                </c:pt>
                <c:pt idx="178">
                  <c:v>10.875716307681675</c:v>
                </c:pt>
                <c:pt idx="179">
                  <c:v>10.985614603005775</c:v>
                </c:pt>
              </c:numCache>
              <c:extLst/>
            </c:numRef>
          </c:val>
          <c:smooth val="0"/>
        </c:ser>
        <c:ser>
          <c:idx val="3"/>
          <c:order val="2"/>
          <c:tx>
            <c:strRef>
              <c:f>Summary!$D$8</c:f>
              <c:strCache>
                <c:ptCount val="1"/>
                <c:pt idx="0">
                  <c:v> Zone 2 Government Rent </c:v>
                </c:pt>
              </c:strCache>
            </c:strRef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Summary!$A$10:$A$190</c:f>
              <c:numCache>
                <c:formatCode>_("$"* #,##0.00_);_("$"* \(#,##0.00\);_("$"* "-"??_);_(@_)</c:formatCode>
                <c:ptCount val="181"/>
                <c:pt idx="0">
                  <c:v>0.7</c:v>
                </c:pt>
                <c:pt idx="1">
                  <c:v>0.71</c:v>
                </c:pt>
                <c:pt idx="2">
                  <c:v>0.72</c:v>
                </c:pt>
                <c:pt idx="3">
                  <c:v>0.73</c:v>
                </c:pt>
                <c:pt idx="4">
                  <c:v>0.74</c:v>
                </c:pt>
                <c:pt idx="5">
                  <c:v>0.75</c:v>
                </c:pt>
                <c:pt idx="6">
                  <c:v>0.76</c:v>
                </c:pt>
                <c:pt idx="7">
                  <c:v>0.77</c:v>
                </c:pt>
                <c:pt idx="8">
                  <c:v>0.78</c:v>
                </c:pt>
                <c:pt idx="9">
                  <c:v>0.79</c:v>
                </c:pt>
                <c:pt idx="10">
                  <c:v>0.8</c:v>
                </c:pt>
                <c:pt idx="11">
                  <c:v>0.81</c:v>
                </c:pt>
                <c:pt idx="12">
                  <c:v>0.82</c:v>
                </c:pt>
                <c:pt idx="13">
                  <c:v>0.83</c:v>
                </c:pt>
                <c:pt idx="14">
                  <c:v>0.84</c:v>
                </c:pt>
                <c:pt idx="15">
                  <c:v>0.85</c:v>
                </c:pt>
                <c:pt idx="16">
                  <c:v>0.86</c:v>
                </c:pt>
                <c:pt idx="17">
                  <c:v>0.87</c:v>
                </c:pt>
                <c:pt idx="18">
                  <c:v>0.88</c:v>
                </c:pt>
                <c:pt idx="19">
                  <c:v>0.89</c:v>
                </c:pt>
                <c:pt idx="20">
                  <c:v>0.9</c:v>
                </c:pt>
                <c:pt idx="21">
                  <c:v>0.91</c:v>
                </c:pt>
                <c:pt idx="22">
                  <c:v>0.92</c:v>
                </c:pt>
                <c:pt idx="23">
                  <c:v>0.93</c:v>
                </c:pt>
                <c:pt idx="24">
                  <c:v>0.94</c:v>
                </c:pt>
                <c:pt idx="25">
                  <c:v>0.95</c:v>
                </c:pt>
                <c:pt idx="26">
                  <c:v>0.96</c:v>
                </c:pt>
                <c:pt idx="27">
                  <c:v>0.97</c:v>
                </c:pt>
                <c:pt idx="28">
                  <c:v>0.98</c:v>
                </c:pt>
                <c:pt idx="29">
                  <c:v>0.99</c:v>
                </c:pt>
                <c:pt idx="30">
                  <c:v>1</c:v>
                </c:pt>
                <c:pt idx="31">
                  <c:v>1.01</c:v>
                </c:pt>
                <c:pt idx="32">
                  <c:v>1.02</c:v>
                </c:pt>
                <c:pt idx="33">
                  <c:v>1.03</c:v>
                </c:pt>
                <c:pt idx="34">
                  <c:v>1.04</c:v>
                </c:pt>
                <c:pt idx="35">
                  <c:v>1.05</c:v>
                </c:pt>
                <c:pt idx="36">
                  <c:v>1.06</c:v>
                </c:pt>
                <c:pt idx="37">
                  <c:v>1.07</c:v>
                </c:pt>
                <c:pt idx="38">
                  <c:v>1.08</c:v>
                </c:pt>
                <c:pt idx="39">
                  <c:v>1.0900000000000001</c:v>
                </c:pt>
                <c:pt idx="40">
                  <c:v>1.1000000000000001</c:v>
                </c:pt>
                <c:pt idx="41">
                  <c:v>1.1100000000000001</c:v>
                </c:pt>
                <c:pt idx="42">
                  <c:v>1.1200000000000001</c:v>
                </c:pt>
                <c:pt idx="43">
                  <c:v>1.1299999999999999</c:v>
                </c:pt>
                <c:pt idx="44">
                  <c:v>1.1399999999999999</c:v>
                </c:pt>
                <c:pt idx="45">
                  <c:v>1.1499999999999999</c:v>
                </c:pt>
                <c:pt idx="46">
                  <c:v>1.1599999999999999</c:v>
                </c:pt>
                <c:pt idx="47">
                  <c:v>1.17</c:v>
                </c:pt>
                <c:pt idx="48">
                  <c:v>1.18</c:v>
                </c:pt>
                <c:pt idx="49">
                  <c:v>1.19</c:v>
                </c:pt>
                <c:pt idx="50">
                  <c:v>1.2</c:v>
                </c:pt>
                <c:pt idx="51">
                  <c:v>1.21</c:v>
                </c:pt>
                <c:pt idx="52">
                  <c:v>1.22</c:v>
                </c:pt>
                <c:pt idx="53">
                  <c:v>1.23</c:v>
                </c:pt>
                <c:pt idx="54">
                  <c:v>1.24</c:v>
                </c:pt>
                <c:pt idx="55">
                  <c:v>1.25</c:v>
                </c:pt>
                <c:pt idx="56">
                  <c:v>1.26</c:v>
                </c:pt>
                <c:pt idx="57">
                  <c:v>1.27</c:v>
                </c:pt>
                <c:pt idx="58">
                  <c:v>1.28</c:v>
                </c:pt>
                <c:pt idx="59">
                  <c:v>1.29</c:v>
                </c:pt>
                <c:pt idx="60">
                  <c:v>1.3</c:v>
                </c:pt>
                <c:pt idx="61">
                  <c:v>1.31</c:v>
                </c:pt>
                <c:pt idx="62">
                  <c:v>1.32</c:v>
                </c:pt>
                <c:pt idx="63">
                  <c:v>1.33</c:v>
                </c:pt>
                <c:pt idx="64">
                  <c:v>1.34</c:v>
                </c:pt>
                <c:pt idx="65">
                  <c:v>1.35</c:v>
                </c:pt>
                <c:pt idx="66">
                  <c:v>1.36</c:v>
                </c:pt>
                <c:pt idx="67">
                  <c:v>1.37</c:v>
                </c:pt>
                <c:pt idx="68">
                  <c:v>1.38</c:v>
                </c:pt>
                <c:pt idx="69">
                  <c:v>1.39</c:v>
                </c:pt>
                <c:pt idx="70">
                  <c:v>1.4</c:v>
                </c:pt>
                <c:pt idx="71">
                  <c:v>1.41</c:v>
                </c:pt>
                <c:pt idx="72">
                  <c:v>1.42</c:v>
                </c:pt>
                <c:pt idx="73">
                  <c:v>1.43</c:v>
                </c:pt>
                <c:pt idx="74">
                  <c:v>1.44</c:v>
                </c:pt>
                <c:pt idx="75">
                  <c:v>1.45</c:v>
                </c:pt>
                <c:pt idx="76">
                  <c:v>1.46</c:v>
                </c:pt>
                <c:pt idx="77">
                  <c:v>1.47</c:v>
                </c:pt>
                <c:pt idx="78">
                  <c:v>1.48</c:v>
                </c:pt>
                <c:pt idx="79">
                  <c:v>1.49</c:v>
                </c:pt>
                <c:pt idx="80">
                  <c:v>1.5</c:v>
                </c:pt>
                <c:pt idx="81">
                  <c:v>1.51</c:v>
                </c:pt>
                <c:pt idx="82">
                  <c:v>1.52</c:v>
                </c:pt>
                <c:pt idx="83">
                  <c:v>1.53</c:v>
                </c:pt>
                <c:pt idx="84">
                  <c:v>1.54</c:v>
                </c:pt>
                <c:pt idx="85">
                  <c:v>1.55</c:v>
                </c:pt>
                <c:pt idx="86">
                  <c:v>1.56</c:v>
                </c:pt>
                <c:pt idx="87">
                  <c:v>1.57</c:v>
                </c:pt>
                <c:pt idx="88">
                  <c:v>1.58</c:v>
                </c:pt>
                <c:pt idx="89">
                  <c:v>1.59</c:v>
                </c:pt>
                <c:pt idx="90">
                  <c:v>1.6</c:v>
                </c:pt>
                <c:pt idx="91">
                  <c:v>1.61</c:v>
                </c:pt>
                <c:pt idx="92">
                  <c:v>1.62</c:v>
                </c:pt>
                <c:pt idx="93">
                  <c:v>1.63</c:v>
                </c:pt>
                <c:pt idx="94">
                  <c:v>1.64</c:v>
                </c:pt>
                <c:pt idx="95">
                  <c:v>1.65</c:v>
                </c:pt>
                <c:pt idx="96">
                  <c:v>1.66</c:v>
                </c:pt>
                <c:pt idx="97">
                  <c:v>1.67</c:v>
                </c:pt>
                <c:pt idx="98">
                  <c:v>1.68</c:v>
                </c:pt>
                <c:pt idx="99">
                  <c:v>1.69</c:v>
                </c:pt>
                <c:pt idx="100">
                  <c:v>1.7</c:v>
                </c:pt>
                <c:pt idx="101">
                  <c:v>1.71</c:v>
                </c:pt>
                <c:pt idx="102">
                  <c:v>1.72</c:v>
                </c:pt>
                <c:pt idx="103">
                  <c:v>1.73</c:v>
                </c:pt>
                <c:pt idx="104">
                  <c:v>1.74</c:v>
                </c:pt>
                <c:pt idx="105">
                  <c:v>1.75</c:v>
                </c:pt>
                <c:pt idx="106">
                  <c:v>1.76</c:v>
                </c:pt>
                <c:pt idx="107">
                  <c:v>1.77</c:v>
                </c:pt>
                <c:pt idx="108">
                  <c:v>1.78</c:v>
                </c:pt>
                <c:pt idx="109">
                  <c:v>1.79</c:v>
                </c:pt>
                <c:pt idx="110">
                  <c:v>1.8</c:v>
                </c:pt>
                <c:pt idx="111">
                  <c:v>1.81</c:v>
                </c:pt>
                <c:pt idx="112">
                  <c:v>1.82</c:v>
                </c:pt>
                <c:pt idx="113">
                  <c:v>1.83</c:v>
                </c:pt>
                <c:pt idx="114">
                  <c:v>1.84</c:v>
                </c:pt>
                <c:pt idx="115">
                  <c:v>1.85</c:v>
                </c:pt>
                <c:pt idx="116">
                  <c:v>1.86</c:v>
                </c:pt>
                <c:pt idx="117">
                  <c:v>1.87</c:v>
                </c:pt>
                <c:pt idx="118">
                  <c:v>1.88</c:v>
                </c:pt>
                <c:pt idx="119">
                  <c:v>1.89</c:v>
                </c:pt>
                <c:pt idx="120">
                  <c:v>1.9</c:v>
                </c:pt>
                <c:pt idx="121">
                  <c:v>1.91</c:v>
                </c:pt>
                <c:pt idx="122">
                  <c:v>1.92</c:v>
                </c:pt>
                <c:pt idx="123">
                  <c:v>1.93</c:v>
                </c:pt>
                <c:pt idx="124">
                  <c:v>1.94</c:v>
                </c:pt>
                <c:pt idx="125">
                  <c:v>1.95</c:v>
                </c:pt>
                <c:pt idx="126">
                  <c:v>1.96</c:v>
                </c:pt>
                <c:pt idx="127">
                  <c:v>1.97</c:v>
                </c:pt>
                <c:pt idx="128">
                  <c:v>1.98</c:v>
                </c:pt>
                <c:pt idx="129">
                  <c:v>1.99</c:v>
                </c:pt>
                <c:pt idx="130">
                  <c:v>2</c:v>
                </c:pt>
                <c:pt idx="131">
                  <c:v>2.0099999999999998</c:v>
                </c:pt>
                <c:pt idx="132">
                  <c:v>2.02</c:v>
                </c:pt>
                <c:pt idx="133">
                  <c:v>2.0299999999999998</c:v>
                </c:pt>
                <c:pt idx="134">
                  <c:v>2.04</c:v>
                </c:pt>
                <c:pt idx="135">
                  <c:v>2.0499999999999998</c:v>
                </c:pt>
                <c:pt idx="136">
                  <c:v>2.06</c:v>
                </c:pt>
                <c:pt idx="137">
                  <c:v>2.0699999999999998</c:v>
                </c:pt>
                <c:pt idx="138">
                  <c:v>2.08</c:v>
                </c:pt>
                <c:pt idx="139">
                  <c:v>2.09</c:v>
                </c:pt>
                <c:pt idx="140">
                  <c:v>2.1</c:v>
                </c:pt>
                <c:pt idx="141">
                  <c:v>2.11</c:v>
                </c:pt>
                <c:pt idx="142">
                  <c:v>2.12</c:v>
                </c:pt>
                <c:pt idx="143">
                  <c:v>2.13</c:v>
                </c:pt>
                <c:pt idx="144">
                  <c:v>2.14</c:v>
                </c:pt>
                <c:pt idx="145">
                  <c:v>2.15</c:v>
                </c:pt>
                <c:pt idx="146">
                  <c:v>2.16</c:v>
                </c:pt>
                <c:pt idx="147">
                  <c:v>2.17</c:v>
                </c:pt>
                <c:pt idx="148">
                  <c:v>2.1800000000000002</c:v>
                </c:pt>
                <c:pt idx="149">
                  <c:v>2.19</c:v>
                </c:pt>
                <c:pt idx="150">
                  <c:v>2.2000000000000002</c:v>
                </c:pt>
                <c:pt idx="151">
                  <c:v>2.21</c:v>
                </c:pt>
                <c:pt idx="152">
                  <c:v>2.2200000000000002</c:v>
                </c:pt>
                <c:pt idx="153">
                  <c:v>2.23</c:v>
                </c:pt>
                <c:pt idx="154">
                  <c:v>2.2400000000000002</c:v>
                </c:pt>
                <c:pt idx="155">
                  <c:v>2.25</c:v>
                </c:pt>
                <c:pt idx="156">
                  <c:v>2.2599999999999998</c:v>
                </c:pt>
                <c:pt idx="157">
                  <c:v>2.27</c:v>
                </c:pt>
                <c:pt idx="158">
                  <c:v>2.2799999999999998</c:v>
                </c:pt>
                <c:pt idx="159">
                  <c:v>2.29</c:v>
                </c:pt>
                <c:pt idx="160">
                  <c:v>2.2999999999999998</c:v>
                </c:pt>
                <c:pt idx="161">
                  <c:v>2.31</c:v>
                </c:pt>
                <c:pt idx="162">
                  <c:v>2.3199999999999998</c:v>
                </c:pt>
                <c:pt idx="163">
                  <c:v>2.33</c:v>
                </c:pt>
                <c:pt idx="164">
                  <c:v>2.34</c:v>
                </c:pt>
                <c:pt idx="165">
                  <c:v>2.35</c:v>
                </c:pt>
                <c:pt idx="166">
                  <c:v>2.36</c:v>
                </c:pt>
                <c:pt idx="167">
                  <c:v>2.37</c:v>
                </c:pt>
                <c:pt idx="168">
                  <c:v>2.38</c:v>
                </c:pt>
                <c:pt idx="169">
                  <c:v>2.39</c:v>
                </c:pt>
                <c:pt idx="170">
                  <c:v>2.4</c:v>
                </c:pt>
                <c:pt idx="171">
                  <c:v>2.41</c:v>
                </c:pt>
                <c:pt idx="172">
                  <c:v>2.42</c:v>
                </c:pt>
                <c:pt idx="173">
                  <c:v>2.4300000000000002</c:v>
                </c:pt>
                <c:pt idx="174">
                  <c:v>2.44</c:v>
                </c:pt>
                <c:pt idx="175">
                  <c:v>2.4500000000000002</c:v>
                </c:pt>
                <c:pt idx="176">
                  <c:v>2.46</c:v>
                </c:pt>
                <c:pt idx="177">
                  <c:v>2.4700000000000002</c:v>
                </c:pt>
                <c:pt idx="178">
                  <c:v>2.48</c:v>
                </c:pt>
                <c:pt idx="179">
                  <c:v>2.4900000000000002</c:v>
                </c:pt>
                <c:pt idx="180">
                  <c:v>2.5</c:v>
                </c:pt>
              </c:numCache>
            </c:numRef>
          </c:cat>
          <c:val>
            <c:numRef>
              <c:f>Summary!$D$11:$D$190</c:f>
              <c:numCache>
                <c:formatCode>_("$"* #,##0.00_);_("$"* \(#,##0.00\);_("$"* "-"??_);_(@_)</c:formatCode>
                <c:ptCount val="180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  <c:pt idx="5">
                  <c:v>0.78</c:v>
                </c:pt>
                <c:pt idx="6">
                  <c:v>0.78</c:v>
                </c:pt>
                <c:pt idx="7">
                  <c:v>0.78</c:v>
                </c:pt>
                <c:pt idx="8">
                  <c:v>0.78</c:v>
                </c:pt>
                <c:pt idx="9">
                  <c:v>0.78</c:v>
                </c:pt>
                <c:pt idx="10">
                  <c:v>0.78</c:v>
                </c:pt>
                <c:pt idx="11">
                  <c:v>0.78</c:v>
                </c:pt>
                <c:pt idx="12">
                  <c:v>0.78</c:v>
                </c:pt>
                <c:pt idx="13">
                  <c:v>0.78</c:v>
                </c:pt>
                <c:pt idx="14">
                  <c:v>0.78</c:v>
                </c:pt>
                <c:pt idx="15">
                  <c:v>0.78</c:v>
                </c:pt>
                <c:pt idx="16">
                  <c:v>0.78</c:v>
                </c:pt>
                <c:pt idx="17">
                  <c:v>0.78</c:v>
                </c:pt>
                <c:pt idx="18">
                  <c:v>0.78</c:v>
                </c:pt>
                <c:pt idx="19">
                  <c:v>0.78</c:v>
                </c:pt>
                <c:pt idx="20">
                  <c:v>0.78</c:v>
                </c:pt>
                <c:pt idx="21">
                  <c:v>0.78</c:v>
                </c:pt>
                <c:pt idx="22">
                  <c:v>0.78</c:v>
                </c:pt>
                <c:pt idx="23">
                  <c:v>0.78</c:v>
                </c:pt>
                <c:pt idx="24">
                  <c:v>0.78</c:v>
                </c:pt>
                <c:pt idx="25">
                  <c:v>0.78</c:v>
                </c:pt>
                <c:pt idx="26">
                  <c:v>0.78</c:v>
                </c:pt>
                <c:pt idx="27">
                  <c:v>0.78</c:v>
                </c:pt>
                <c:pt idx="28">
                  <c:v>0.78</c:v>
                </c:pt>
                <c:pt idx="29">
                  <c:v>0.78</c:v>
                </c:pt>
                <c:pt idx="30">
                  <c:v>0.78</c:v>
                </c:pt>
                <c:pt idx="31">
                  <c:v>0.78</c:v>
                </c:pt>
                <c:pt idx="32">
                  <c:v>0.78</c:v>
                </c:pt>
                <c:pt idx="33">
                  <c:v>0.78</c:v>
                </c:pt>
                <c:pt idx="34">
                  <c:v>0.78</c:v>
                </c:pt>
                <c:pt idx="35">
                  <c:v>0.78</c:v>
                </c:pt>
                <c:pt idx="36">
                  <c:v>0.78</c:v>
                </c:pt>
                <c:pt idx="37">
                  <c:v>0.78</c:v>
                </c:pt>
                <c:pt idx="38">
                  <c:v>0.78</c:v>
                </c:pt>
                <c:pt idx="39">
                  <c:v>0.78</c:v>
                </c:pt>
                <c:pt idx="40">
                  <c:v>0.78</c:v>
                </c:pt>
                <c:pt idx="41">
                  <c:v>0.78</c:v>
                </c:pt>
                <c:pt idx="42">
                  <c:v>0.78</c:v>
                </c:pt>
                <c:pt idx="43">
                  <c:v>0.78</c:v>
                </c:pt>
                <c:pt idx="44">
                  <c:v>0.78</c:v>
                </c:pt>
                <c:pt idx="45">
                  <c:v>0.78</c:v>
                </c:pt>
                <c:pt idx="46">
                  <c:v>0.78</c:v>
                </c:pt>
                <c:pt idx="47">
                  <c:v>0.80262617712282647</c:v>
                </c:pt>
                <c:pt idx="48">
                  <c:v>0.82900176800061931</c:v>
                </c:pt>
                <c:pt idx="49">
                  <c:v>0.85537735887841204</c:v>
                </c:pt>
                <c:pt idx="50">
                  <c:v>0.88175294975620455</c:v>
                </c:pt>
                <c:pt idx="51">
                  <c:v>0.90812854063399728</c:v>
                </c:pt>
                <c:pt idx="52">
                  <c:v>0.93450413151178569</c:v>
                </c:pt>
                <c:pt idx="53">
                  <c:v>0.96087972238957808</c:v>
                </c:pt>
                <c:pt idx="54">
                  <c:v>0.98725531326737082</c:v>
                </c:pt>
                <c:pt idx="55">
                  <c:v>1.0136309041451637</c:v>
                </c:pt>
                <c:pt idx="56">
                  <c:v>1.0400064950229564</c:v>
                </c:pt>
                <c:pt idx="57">
                  <c:v>1.0663820859007491</c:v>
                </c:pt>
                <c:pt idx="58">
                  <c:v>1.0927576767785423</c:v>
                </c:pt>
                <c:pt idx="59">
                  <c:v>1.119133267656335</c:v>
                </c:pt>
                <c:pt idx="60">
                  <c:v>1.1455088585341273</c:v>
                </c:pt>
                <c:pt idx="61">
                  <c:v>1.1718844494119178</c:v>
                </c:pt>
                <c:pt idx="62">
                  <c:v>1.1982600402897101</c:v>
                </c:pt>
                <c:pt idx="63">
                  <c:v>1.2246356311675006</c:v>
                </c:pt>
                <c:pt idx="64">
                  <c:v>1.251011222045294</c:v>
                </c:pt>
                <c:pt idx="65">
                  <c:v>1.2773868129230863</c:v>
                </c:pt>
                <c:pt idx="66">
                  <c:v>1.3037624038008786</c:v>
                </c:pt>
                <c:pt idx="67">
                  <c:v>1.3301379946786693</c:v>
                </c:pt>
                <c:pt idx="68">
                  <c:v>1.3565135855564627</c:v>
                </c:pt>
                <c:pt idx="69">
                  <c:v>1.382889176434255</c:v>
                </c:pt>
                <c:pt idx="70">
                  <c:v>1.4092647673120473</c:v>
                </c:pt>
                <c:pt idx="71">
                  <c:v>1.435640358189838</c:v>
                </c:pt>
                <c:pt idx="72">
                  <c:v>1.4620159490676288</c:v>
                </c:pt>
                <c:pt idx="73">
                  <c:v>1.4883915399454211</c:v>
                </c:pt>
                <c:pt idx="74">
                  <c:v>1.5147671308232145</c:v>
                </c:pt>
                <c:pt idx="75">
                  <c:v>1.5411427217010067</c:v>
                </c:pt>
                <c:pt idx="76">
                  <c:v>1.5675183125787999</c:v>
                </c:pt>
                <c:pt idx="77">
                  <c:v>1.5938939034565924</c:v>
                </c:pt>
                <c:pt idx="78">
                  <c:v>1.6202694943343856</c:v>
                </c:pt>
                <c:pt idx="79">
                  <c:v>1.6466450852121823</c:v>
                </c:pt>
                <c:pt idx="80">
                  <c:v>1.6730206760899755</c:v>
                </c:pt>
                <c:pt idx="81">
                  <c:v>1.6993962669677678</c:v>
                </c:pt>
                <c:pt idx="82">
                  <c:v>1.7257718578455614</c:v>
                </c:pt>
                <c:pt idx="83">
                  <c:v>1.7521474487233537</c:v>
                </c:pt>
                <c:pt idx="84">
                  <c:v>1.7785230396011418</c:v>
                </c:pt>
                <c:pt idx="85">
                  <c:v>1.804898630478935</c:v>
                </c:pt>
                <c:pt idx="86">
                  <c:v>1.8312742213567272</c:v>
                </c:pt>
                <c:pt idx="87">
                  <c:v>1.8576498122345195</c:v>
                </c:pt>
                <c:pt idx="88">
                  <c:v>1.8840254031123131</c:v>
                </c:pt>
                <c:pt idx="89">
                  <c:v>1.9104009939901054</c:v>
                </c:pt>
                <c:pt idx="90">
                  <c:v>1.9499643803067954</c:v>
                </c:pt>
                <c:pt idx="91">
                  <c:v>1.9895277666234836</c:v>
                </c:pt>
                <c:pt idx="92">
                  <c:v>2.0290911529401656</c:v>
                </c:pt>
                <c:pt idx="93">
                  <c:v>2.0686545392568556</c:v>
                </c:pt>
                <c:pt idx="94">
                  <c:v>2.1082179255735438</c:v>
                </c:pt>
                <c:pt idx="95">
                  <c:v>2.1477813118902338</c:v>
                </c:pt>
                <c:pt idx="96">
                  <c:v>2.187344698206922</c:v>
                </c:pt>
                <c:pt idx="97">
                  <c:v>2.2269080845236102</c:v>
                </c:pt>
                <c:pt idx="98">
                  <c:v>2.2664714708402927</c:v>
                </c:pt>
                <c:pt idx="99">
                  <c:v>2.3060348571569822</c:v>
                </c:pt>
                <c:pt idx="100">
                  <c:v>2.3455982434736704</c:v>
                </c:pt>
                <c:pt idx="101">
                  <c:v>2.3851616297903604</c:v>
                </c:pt>
                <c:pt idx="102">
                  <c:v>2.4247250161070486</c:v>
                </c:pt>
                <c:pt idx="103">
                  <c:v>2.4642884024237386</c:v>
                </c:pt>
                <c:pt idx="104">
                  <c:v>2.5038517887404277</c:v>
                </c:pt>
                <c:pt idx="105">
                  <c:v>2.5434151750571159</c:v>
                </c:pt>
                <c:pt idx="106">
                  <c:v>2.5829785613738063</c:v>
                </c:pt>
                <c:pt idx="107">
                  <c:v>2.622541947690495</c:v>
                </c:pt>
                <c:pt idx="108">
                  <c:v>2.662105334007185</c:v>
                </c:pt>
                <c:pt idx="109">
                  <c:v>2.7016687203238674</c:v>
                </c:pt>
                <c:pt idx="110">
                  <c:v>2.7412321066405561</c:v>
                </c:pt>
                <c:pt idx="111">
                  <c:v>2.7807954929572456</c:v>
                </c:pt>
                <c:pt idx="112">
                  <c:v>2.8203588792739347</c:v>
                </c:pt>
                <c:pt idx="113">
                  <c:v>2.8599222655906242</c:v>
                </c:pt>
                <c:pt idx="114">
                  <c:v>2.8994856519073129</c:v>
                </c:pt>
                <c:pt idx="115">
                  <c:v>2.9390490382240015</c:v>
                </c:pt>
                <c:pt idx="116">
                  <c:v>2.9786124245406915</c:v>
                </c:pt>
                <c:pt idx="117">
                  <c:v>3.0181758108573802</c:v>
                </c:pt>
                <c:pt idx="118">
                  <c:v>3.0577391971740622</c:v>
                </c:pt>
                <c:pt idx="119">
                  <c:v>3.0973025834907593</c:v>
                </c:pt>
                <c:pt idx="120">
                  <c:v>3.1368659698074404</c:v>
                </c:pt>
                <c:pt idx="121">
                  <c:v>3.1764293561241232</c:v>
                </c:pt>
                <c:pt idx="122">
                  <c:v>3.2159927424408199</c:v>
                </c:pt>
                <c:pt idx="123">
                  <c:v>3.255556128757501</c:v>
                </c:pt>
                <c:pt idx="124">
                  <c:v>3.2951195150741976</c:v>
                </c:pt>
                <c:pt idx="125">
                  <c:v>3.3346829013908796</c:v>
                </c:pt>
                <c:pt idx="126">
                  <c:v>3.3742462877075758</c:v>
                </c:pt>
                <c:pt idx="127">
                  <c:v>3.4138096740242578</c:v>
                </c:pt>
                <c:pt idx="128">
                  <c:v>3.453373060340954</c:v>
                </c:pt>
                <c:pt idx="129">
                  <c:v>3.4929364466576369</c:v>
                </c:pt>
                <c:pt idx="130">
                  <c:v>3.532499832974326</c:v>
                </c:pt>
                <c:pt idx="131">
                  <c:v>3.5720632192910151</c:v>
                </c:pt>
                <c:pt idx="132">
                  <c:v>3.6116266056077042</c:v>
                </c:pt>
                <c:pt idx="133">
                  <c:v>3.6643777873632906</c:v>
                </c:pt>
                <c:pt idx="134">
                  <c:v>3.7171289691188751</c:v>
                </c:pt>
                <c:pt idx="135">
                  <c:v>3.7698801508744602</c:v>
                </c:pt>
                <c:pt idx="136">
                  <c:v>3.8226313326300452</c:v>
                </c:pt>
                <c:pt idx="137">
                  <c:v>3.8753825143856302</c:v>
                </c:pt>
                <c:pt idx="138">
                  <c:v>3.9281336961412165</c:v>
                </c:pt>
                <c:pt idx="139">
                  <c:v>3.9808848778967927</c:v>
                </c:pt>
                <c:pt idx="140">
                  <c:v>4.0336360596523688</c:v>
                </c:pt>
                <c:pt idx="141">
                  <c:v>4.0863872414079641</c:v>
                </c:pt>
                <c:pt idx="142">
                  <c:v>4.1391384231635406</c:v>
                </c:pt>
                <c:pt idx="143">
                  <c:v>4.1918896049191341</c:v>
                </c:pt>
                <c:pt idx="144">
                  <c:v>4.2446407866747107</c:v>
                </c:pt>
                <c:pt idx="145">
                  <c:v>4.2973919684303041</c:v>
                </c:pt>
                <c:pt idx="146">
                  <c:v>4.3501431501858807</c:v>
                </c:pt>
                <c:pt idx="147">
                  <c:v>4.4028943319414662</c:v>
                </c:pt>
                <c:pt idx="148">
                  <c:v>4.4556455136970516</c:v>
                </c:pt>
                <c:pt idx="149">
                  <c:v>4.508396695452638</c:v>
                </c:pt>
                <c:pt idx="150">
                  <c:v>4.5611478772082226</c:v>
                </c:pt>
                <c:pt idx="151">
                  <c:v>4.6138990589638089</c:v>
                </c:pt>
                <c:pt idx="152">
                  <c:v>4.6666502407193935</c:v>
                </c:pt>
                <c:pt idx="153">
                  <c:v>4.719401422474979</c:v>
                </c:pt>
                <c:pt idx="154">
                  <c:v>4.7721526042305644</c:v>
                </c:pt>
                <c:pt idx="155">
                  <c:v>4.824903785986141</c:v>
                </c:pt>
                <c:pt idx="156">
                  <c:v>4.8776549677417362</c:v>
                </c:pt>
                <c:pt idx="157">
                  <c:v>4.9304061494973119</c:v>
                </c:pt>
                <c:pt idx="158">
                  <c:v>4.9831573312528974</c:v>
                </c:pt>
                <c:pt idx="159">
                  <c:v>5.0359085130084722</c:v>
                </c:pt>
                <c:pt idx="160">
                  <c:v>5.0886596947640594</c:v>
                </c:pt>
                <c:pt idx="161">
                  <c:v>5.141410876519644</c:v>
                </c:pt>
                <c:pt idx="162">
                  <c:v>5.1941620582752286</c:v>
                </c:pt>
                <c:pt idx="163">
                  <c:v>5.2469132400308141</c:v>
                </c:pt>
                <c:pt idx="164">
                  <c:v>5.2996644217863995</c:v>
                </c:pt>
                <c:pt idx="165">
                  <c:v>5.3524156035419841</c:v>
                </c:pt>
                <c:pt idx="166">
                  <c:v>5.4051667852975687</c:v>
                </c:pt>
                <c:pt idx="167">
                  <c:v>5.4579179670531559</c:v>
                </c:pt>
                <c:pt idx="168">
                  <c:v>5.5106691488087503</c:v>
                </c:pt>
                <c:pt idx="169">
                  <c:v>5.5634203305643268</c:v>
                </c:pt>
                <c:pt idx="170">
                  <c:v>5.6161715123199194</c:v>
                </c:pt>
                <c:pt idx="171">
                  <c:v>5.668922694075496</c:v>
                </c:pt>
                <c:pt idx="172">
                  <c:v>5.7216738758310903</c:v>
                </c:pt>
                <c:pt idx="173">
                  <c:v>5.7744250575866669</c:v>
                </c:pt>
                <c:pt idx="174">
                  <c:v>5.8271762393422533</c:v>
                </c:pt>
                <c:pt idx="175">
                  <c:v>5.8799274210978201</c:v>
                </c:pt>
                <c:pt idx="176">
                  <c:v>5.9458663982923241</c:v>
                </c:pt>
                <c:pt idx="177">
                  <c:v>6.011805375486782</c:v>
                </c:pt>
                <c:pt idx="178">
                  <c:v>6.0777443526812851</c:v>
                </c:pt>
                <c:pt idx="179">
                  <c:v>6.1436833298757456</c:v>
                </c:pt>
              </c:numCache>
              <c:extLst/>
            </c:numRef>
          </c:val>
          <c:smooth val="0"/>
        </c:ser>
        <c:ser>
          <c:idx val="4"/>
          <c:order val="3"/>
          <c:tx>
            <c:strRef>
              <c:f>Summary!$E$8</c:f>
              <c:strCache>
                <c:ptCount val="1"/>
                <c:pt idx="0">
                  <c:v> Zone 2 Total Rent (With RSF) 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Summary!$A$10:$A$190</c:f>
              <c:numCache>
                <c:formatCode>_("$"* #,##0.00_);_("$"* \(#,##0.00\);_("$"* "-"??_);_(@_)</c:formatCode>
                <c:ptCount val="181"/>
                <c:pt idx="0">
                  <c:v>0.7</c:v>
                </c:pt>
                <c:pt idx="1">
                  <c:v>0.71</c:v>
                </c:pt>
                <c:pt idx="2">
                  <c:v>0.72</c:v>
                </c:pt>
                <c:pt idx="3">
                  <c:v>0.73</c:v>
                </c:pt>
                <c:pt idx="4">
                  <c:v>0.74</c:v>
                </c:pt>
                <c:pt idx="5">
                  <c:v>0.75</c:v>
                </c:pt>
                <c:pt idx="6">
                  <c:v>0.76</c:v>
                </c:pt>
                <c:pt idx="7">
                  <c:v>0.77</c:v>
                </c:pt>
                <c:pt idx="8">
                  <c:v>0.78</c:v>
                </c:pt>
                <c:pt idx="9">
                  <c:v>0.79</c:v>
                </c:pt>
                <c:pt idx="10">
                  <c:v>0.8</c:v>
                </c:pt>
                <c:pt idx="11">
                  <c:v>0.81</c:v>
                </c:pt>
                <c:pt idx="12">
                  <c:v>0.82</c:v>
                </c:pt>
                <c:pt idx="13">
                  <c:v>0.83</c:v>
                </c:pt>
                <c:pt idx="14">
                  <c:v>0.84</c:v>
                </c:pt>
                <c:pt idx="15">
                  <c:v>0.85</c:v>
                </c:pt>
                <c:pt idx="16">
                  <c:v>0.86</c:v>
                </c:pt>
                <c:pt idx="17">
                  <c:v>0.87</c:v>
                </c:pt>
                <c:pt idx="18">
                  <c:v>0.88</c:v>
                </c:pt>
                <c:pt idx="19">
                  <c:v>0.89</c:v>
                </c:pt>
                <c:pt idx="20">
                  <c:v>0.9</c:v>
                </c:pt>
                <c:pt idx="21">
                  <c:v>0.91</c:v>
                </c:pt>
                <c:pt idx="22">
                  <c:v>0.92</c:v>
                </c:pt>
                <c:pt idx="23">
                  <c:v>0.93</c:v>
                </c:pt>
                <c:pt idx="24">
                  <c:v>0.94</c:v>
                </c:pt>
                <c:pt idx="25">
                  <c:v>0.95</c:v>
                </c:pt>
                <c:pt idx="26">
                  <c:v>0.96</c:v>
                </c:pt>
                <c:pt idx="27">
                  <c:v>0.97</c:v>
                </c:pt>
                <c:pt idx="28">
                  <c:v>0.98</c:v>
                </c:pt>
                <c:pt idx="29">
                  <c:v>0.99</c:v>
                </c:pt>
                <c:pt idx="30">
                  <c:v>1</c:v>
                </c:pt>
                <c:pt idx="31">
                  <c:v>1.01</c:v>
                </c:pt>
                <c:pt idx="32">
                  <c:v>1.02</c:v>
                </c:pt>
                <c:pt idx="33">
                  <c:v>1.03</c:v>
                </c:pt>
                <c:pt idx="34">
                  <c:v>1.04</c:v>
                </c:pt>
                <c:pt idx="35">
                  <c:v>1.05</c:v>
                </c:pt>
                <c:pt idx="36">
                  <c:v>1.06</c:v>
                </c:pt>
                <c:pt idx="37">
                  <c:v>1.07</c:v>
                </c:pt>
                <c:pt idx="38">
                  <c:v>1.08</c:v>
                </c:pt>
                <c:pt idx="39">
                  <c:v>1.0900000000000001</c:v>
                </c:pt>
                <c:pt idx="40">
                  <c:v>1.1000000000000001</c:v>
                </c:pt>
                <c:pt idx="41">
                  <c:v>1.1100000000000001</c:v>
                </c:pt>
                <c:pt idx="42">
                  <c:v>1.1200000000000001</c:v>
                </c:pt>
                <c:pt idx="43">
                  <c:v>1.1299999999999999</c:v>
                </c:pt>
                <c:pt idx="44">
                  <c:v>1.1399999999999999</c:v>
                </c:pt>
                <c:pt idx="45">
                  <c:v>1.1499999999999999</c:v>
                </c:pt>
                <c:pt idx="46">
                  <c:v>1.1599999999999999</c:v>
                </c:pt>
                <c:pt idx="47">
                  <c:v>1.17</c:v>
                </c:pt>
                <c:pt idx="48">
                  <c:v>1.18</c:v>
                </c:pt>
                <c:pt idx="49">
                  <c:v>1.19</c:v>
                </c:pt>
                <c:pt idx="50">
                  <c:v>1.2</c:v>
                </c:pt>
                <c:pt idx="51">
                  <c:v>1.21</c:v>
                </c:pt>
                <c:pt idx="52">
                  <c:v>1.22</c:v>
                </c:pt>
                <c:pt idx="53">
                  <c:v>1.23</c:v>
                </c:pt>
                <c:pt idx="54">
                  <c:v>1.24</c:v>
                </c:pt>
                <c:pt idx="55">
                  <c:v>1.25</c:v>
                </c:pt>
                <c:pt idx="56">
                  <c:v>1.26</c:v>
                </c:pt>
                <c:pt idx="57">
                  <c:v>1.27</c:v>
                </c:pt>
                <c:pt idx="58">
                  <c:v>1.28</c:v>
                </c:pt>
                <c:pt idx="59">
                  <c:v>1.29</c:v>
                </c:pt>
                <c:pt idx="60">
                  <c:v>1.3</c:v>
                </c:pt>
                <c:pt idx="61">
                  <c:v>1.31</c:v>
                </c:pt>
                <c:pt idx="62">
                  <c:v>1.32</c:v>
                </c:pt>
                <c:pt idx="63">
                  <c:v>1.33</c:v>
                </c:pt>
                <c:pt idx="64">
                  <c:v>1.34</c:v>
                </c:pt>
                <c:pt idx="65">
                  <c:v>1.35</c:v>
                </c:pt>
                <c:pt idx="66">
                  <c:v>1.36</c:v>
                </c:pt>
                <c:pt idx="67">
                  <c:v>1.37</c:v>
                </c:pt>
                <c:pt idx="68">
                  <c:v>1.38</c:v>
                </c:pt>
                <c:pt idx="69">
                  <c:v>1.39</c:v>
                </c:pt>
                <c:pt idx="70">
                  <c:v>1.4</c:v>
                </c:pt>
                <c:pt idx="71">
                  <c:v>1.41</c:v>
                </c:pt>
                <c:pt idx="72">
                  <c:v>1.42</c:v>
                </c:pt>
                <c:pt idx="73">
                  <c:v>1.43</c:v>
                </c:pt>
                <c:pt idx="74">
                  <c:v>1.44</c:v>
                </c:pt>
                <c:pt idx="75">
                  <c:v>1.45</c:v>
                </c:pt>
                <c:pt idx="76">
                  <c:v>1.46</c:v>
                </c:pt>
                <c:pt idx="77">
                  <c:v>1.47</c:v>
                </c:pt>
                <c:pt idx="78">
                  <c:v>1.48</c:v>
                </c:pt>
                <c:pt idx="79">
                  <c:v>1.49</c:v>
                </c:pt>
                <c:pt idx="80">
                  <c:v>1.5</c:v>
                </c:pt>
                <c:pt idx="81">
                  <c:v>1.51</c:v>
                </c:pt>
                <c:pt idx="82">
                  <c:v>1.52</c:v>
                </c:pt>
                <c:pt idx="83">
                  <c:v>1.53</c:v>
                </c:pt>
                <c:pt idx="84">
                  <c:v>1.54</c:v>
                </c:pt>
                <c:pt idx="85">
                  <c:v>1.55</c:v>
                </c:pt>
                <c:pt idx="86">
                  <c:v>1.56</c:v>
                </c:pt>
                <c:pt idx="87">
                  <c:v>1.57</c:v>
                </c:pt>
                <c:pt idx="88">
                  <c:v>1.58</c:v>
                </c:pt>
                <c:pt idx="89">
                  <c:v>1.59</c:v>
                </c:pt>
                <c:pt idx="90">
                  <c:v>1.6</c:v>
                </c:pt>
                <c:pt idx="91">
                  <c:v>1.61</c:v>
                </c:pt>
                <c:pt idx="92">
                  <c:v>1.62</c:v>
                </c:pt>
                <c:pt idx="93">
                  <c:v>1.63</c:v>
                </c:pt>
                <c:pt idx="94">
                  <c:v>1.64</c:v>
                </c:pt>
                <c:pt idx="95">
                  <c:v>1.65</c:v>
                </c:pt>
                <c:pt idx="96">
                  <c:v>1.66</c:v>
                </c:pt>
                <c:pt idx="97">
                  <c:v>1.67</c:v>
                </c:pt>
                <c:pt idx="98">
                  <c:v>1.68</c:v>
                </c:pt>
                <c:pt idx="99">
                  <c:v>1.69</c:v>
                </c:pt>
                <c:pt idx="100">
                  <c:v>1.7</c:v>
                </c:pt>
                <c:pt idx="101">
                  <c:v>1.71</c:v>
                </c:pt>
                <c:pt idx="102">
                  <c:v>1.72</c:v>
                </c:pt>
                <c:pt idx="103">
                  <c:v>1.73</c:v>
                </c:pt>
                <c:pt idx="104">
                  <c:v>1.74</c:v>
                </c:pt>
                <c:pt idx="105">
                  <c:v>1.75</c:v>
                </c:pt>
                <c:pt idx="106">
                  <c:v>1.76</c:v>
                </c:pt>
                <c:pt idx="107">
                  <c:v>1.77</c:v>
                </c:pt>
                <c:pt idx="108">
                  <c:v>1.78</c:v>
                </c:pt>
                <c:pt idx="109">
                  <c:v>1.79</c:v>
                </c:pt>
                <c:pt idx="110">
                  <c:v>1.8</c:v>
                </c:pt>
                <c:pt idx="111">
                  <c:v>1.81</c:v>
                </c:pt>
                <c:pt idx="112">
                  <c:v>1.82</c:v>
                </c:pt>
                <c:pt idx="113">
                  <c:v>1.83</c:v>
                </c:pt>
                <c:pt idx="114">
                  <c:v>1.84</c:v>
                </c:pt>
                <c:pt idx="115">
                  <c:v>1.85</c:v>
                </c:pt>
                <c:pt idx="116">
                  <c:v>1.86</c:v>
                </c:pt>
                <c:pt idx="117">
                  <c:v>1.87</c:v>
                </c:pt>
                <c:pt idx="118">
                  <c:v>1.88</c:v>
                </c:pt>
                <c:pt idx="119">
                  <c:v>1.89</c:v>
                </c:pt>
                <c:pt idx="120">
                  <c:v>1.9</c:v>
                </c:pt>
                <c:pt idx="121">
                  <c:v>1.91</c:v>
                </c:pt>
                <c:pt idx="122">
                  <c:v>1.92</c:v>
                </c:pt>
                <c:pt idx="123">
                  <c:v>1.93</c:v>
                </c:pt>
                <c:pt idx="124">
                  <c:v>1.94</c:v>
                </c:pt>
                <c:pt idx="125">
                  <c:v>1.95</c:v>
                </c:pt>
                <c:pt idx="126">
                  <c:v>1.96</c:v>
                </c:pt>
                <c:pt idx="127">
                  <c:v>1.97</c:v>
                </c:pt>
                <c:pt idx="128">
                  <c:v>1.98</c:v>
                </c:pt>
                <c:pt idx="129">
                  <c:v>1.99</c:v>
                </c:pt>
                <c:pt idx="130">
                  <c:v>2</c:v>
                </c:pt>
                <c:pt idx="131">
                  <c:v>2.0099999999999998</c:v>
                </c:pt>
                <c:pt idx="132">
                  <c:v>2.02</c:v>
                </c:pt>
                <c:pt idx="133">
                  <c:v>2.0299999999999998</c:v>
                </c:pt>
                <c:pt idx="134">
                  <c:v>2.04</c:v>
                </c:pt>
                <c:pt idx="135">
                  <c:v>2.0499999999999998</c:v>
                </c:pt>
                <c:pt idx="136">
                  <c:v>2.06</c:v>
                </c:pt>
                <c:pt idx="137">
                  <c:v>2.0699999999999998</c:v>
                </c:pt>
                <c:pt idx="138">
                  <c:v>2.08</c:v>
                </c:pt>
                <c:pt idx="139">
                  <c:v>2.09</c:v>
                </c:pt>
                <c:pt idx="140">
                  <c:v>2.1</c:v>
                </c:pt>
                <c:pt idx="141">
                  <c:v>2.11</c:v>
                </c:pt>
                <c:pt idx="142">
                  <c:v>2.12</c:v>
                </c:pt>
                <c:pt idx="143">
                  <c:v>2.13</c:v>
                </c:pt>
                <c:pt idx="144">
                  <c:v>2.14</c:v>
                </c:pt>
                <c:pt idx="145">
                  <c:v>2.15</c:v>
                </c:pt>
                <c:pt idx="146">
                  <c:v>2.16</c:v>
                </c:pt>
                <c:pt idx="147">
                  <c:v>2.17</c:v>
                </c:pt>
                <c:pt idx="148">
                  <c:v>2.1800000000000002</c:v>
                </c:pt>
                <c:pt idx="149">
                  <c:v>2.19</c:v>
                </c:pt>
                <c:pt idx="150">
                  <c:v>2.2000000000000002</c:v>
                </c:pt>
                <c:pt idx="151">
                  <c:v>2.21</c:v>
                </c:pt>
                <c:pt idx="152">
                  <c:v>2.2200000000000002</c:v>
                </c:pt>
                <c:pt idx="153">
                  <c:v>2.23</c:v>
                </c:pt>
                <c:pt idx="154">
                  <c:v>2.2400000000000002</c:v>
                </c:pt>
                <c:pt idx="155">
                  <c:v>2.25</c:v>
                </c:pt>
                <c:pt idx="156">
                  <c:v>2.2599999999999998</c:v>
                </c:pt>
                <c:pt idx="157">
                  <c:v>2.27</c:v>
                </c:pt>
                <c:pt idx="158">
                  <c:v>2.2799999999999998</c:v>
                </c:pt>
                <c:pt idx="159">
                  <c:v>2.29</c:v>
                </c:pt>
                <c:pt idx="160">
                  <c:v>2.2999999999999998</c:v>
                </c:pt>
                <c:pt idx="161">
                  <c:v>2.31</c:v>
                </c:pt>
                <c:pt idx="162">
                  <c:v>2.3199999999999998</c:v>
                </c:pt>
                <c:pt idx="163">
                  <c:v>2.33</c:v>
                </c:pt>
                <c:pt idx="164">
                  <c:v>2.34</c:v>
                </c:pt>
                <c:pt idx="165">
                  <c:v>2.35</c:v>
                </c:pt>
                <c:pt idx="166">
                  <c:v>2.36</c:v>
                </c:pt>
                <c:pt idx="167">
                  <c:v>2.37</c:v>
                </c:pt>
                <c:pt idx="168">
                  <c:v>2.38</c:v>
                </c:pt>
                <c:pt idx="169">
                  <c:v>2.39</c:v>
                </c:pt>
                <c:pt idx="170">
                  <c:v>2.4</c:v>
                </c:pt>
                <c:pt idx="171">
                  <c:v>2.41</c:v>
                </c:pt>
                <c:pt idx="172">
                  <c:v>2.42</c:v>
                </c:pt>
                <c:pt idx="173">
                  <c:v>2.4300000000000002</c:v>
                </c:pt>
                <c:pt idx="174">
                  <c:v>2.44</c:v>
                </c:pt>
                <c:pt idx="175">
                  <c:v>2.4500000000000002</c:v>
                </c:pt>
                <c:pt idx="176">
                  <c:v>2.46</c:v>
                </c:pt>
                <c:pt idx="177">
                  <c:v>2.4700000000000002</c:v>
                </c:pt>
                <c:pt idx="178">
                  <c:v>2.48</c:v>
                </c:pt>
                <c:pt idx="179">
                  <c:v>2.4900000000000002</c:v>
                </c:pt>
                <c:pt idx="180">
                  <c:v>2.5</c:v>
                </c:pt>
              </c:numCache>
            </c:numRef>
          </c:cat>
          <c:val>
            <c:numRef>
              <c:f>Summary!$E$11:$E$190</c:f>
              <c:numCache>
                <c:formatCode>_("$"* #,##0.00_);_("$"* \(#,##0.00\);_("$"* "-"??_);_(@_)</c:formatCode>
                <c:ptCount val="180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1.3</c:v>
                </c:pt>
                <c:pt idx="33">
                  <c:v>1.3</c:v>
                </c:pt>
                <c:pt idx="34">
                  <c:v>1.3</c:v>
                </c:pt>
                <c:pt idx="35">
                  <c:v>1.3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1.3</c:v>
                </c:pt>
                <c:pt idx="41">
                  <c:v>1.3</c:v>
                </c:pt>
                <c:pt idx="42">
                  <c:v>1.3</c:v>
                </c:pt>
                <c:pt idx="43">
                  <c:v>1.3</c:v>
                </c:pt>
                <c:pt idx="44">
                  <c:v>1.3</c:v>
                </c:pt>
                <c:pt idx="45">
                  <c:v>1.3</c:v>
                </c:pt>
                <c:pt idx="46">
                  <c:v>1.3</c:v>
                </c:pt>
                <c:pt idx="47">
                  <c:v>1.3377102952047109</c:v>
                </c:pt>
                <c:pt idx="48">
                  <c:v>1.3816696133343656</c:v>
                </c:pt>
                <c:pt idx="49">
                  <c:v>1.42562893146402</c:v>
                </c:pt>
                <c:pt idx="50">
                  <c:v>1.4695882495936743</c:v>
                </c:pt>
                <c:pt idx="51">
                  <c:v>1.5135475677233288</c:v>
                </c:pt>
                <c:pt idx="52">
                  <c:v>1.5575068858529761</c:v>
                </c:pt>
                <c:pt idx="53">
                  <c:v>1.6014662039826302</c:v>
                </c:pt>
                <c:pt idx="54">
                  <c:v>1.6454255221122847</c:v>
                </c:pt>
                <c:pt idx="55">
                  <c:v>1.6893848402419391</c:v>
                </c:pt>
                <c:pt idx="56">
                  <c:v>1.7333441583715941</c:v>
                </c:pt>
                <c:pt idx="57">
                  <c:v>1.7773034765012485</c:v>
                </c:pt>
                <c:pt idx="58">
                  <c:v>1.8212627946309035</c:v>
                </c:pt>
                <c:pt idx="59">
                  <c:v>1.8652221127605579</c:v>
                </c:pt>
                <c:pt idx="60">
                  <c:v>1.9091814308902118</c:v>
                </c:pt>
                <c:pt idx="61">
                  <c:v>1.9531407490198629</c:v>
                </c:pt>
                <c:pt idx="62">
                  <c:v>1.9971000671495167</c:v>
                </c:pt>
                <c:pt idx="63">
                  <c:v>2.0410593852791674</c:v>
                </c:pt>
                <c:pt idx="64">
                  <c:v>2.085018703408823</c:v>
                </c:pt>
                <c:pt idx="65">
                  <c:v>2.1289780215384768</c:v>
                </c:pt>
                <c:pt idx="66">
                  <c:v>2.1729373396681306</c:v>
                </c:pt>
                <c:pt idx="67">
                  <c:v>2.2168966577977818</c:v>
                </c:pt>
                <c:pt idx="68">
                  <c:v>2.2608559759274374</c:v>
                </c:pt>
                <c:pt idx="69">
                  <c:v>2.3048152940570912</c:v>
                </c:pt>
                <c:pt idx="70">
                  <c:v>2.348774612186745</c:v>
                </c:pt>
                <c:pt idx="71">
                  <c:v>2.3927339303163961</c:v>
                </c:pt>
                <c:pt idx="72">
                  <c:v>2.4366932484460473</c:v>
                </c:pt>
                <c:pt idx="73">
                  <c:v>2.4806525665757011</c:v>
                </c:pt>
                <c:pt idx="74">
                  <c:v>2.5246118847053567</c:v>
                </c:pt>
                <c:pt idx="75">
                  <c:v>2.5685712028350105</c:v>
                </c:pt>
                <c:pt idx="76">
                  <c:v>2.6125305209646656</c:v>
                </c:pt>
                <c:pt idx="77">
                  <c:v>2.6564898390943199</c:v>
                </c:pt>
                <c:pt idx="78">
                  <c:v>2.700449157223975</c:v>
                </c:pt>
                <c:pt idx="79">
                  <c:v>2.7444084753536364</c:v>
                </c:pt>
                <c:pt idx="80">
                  <c:v>2.7883677934832916</c:v>
                </c:pt>
                <c:pt idx="81">
                  <c:v>2.8323271116129454</c:v>
                </c:pt>
                <c:pt idx="82">
                  <c:v>2.8762864297426014</c:v>
                </c:pt>
                <c:pt idx="83">
                  <c:v>2.9202457478722552</c:v>
                </c:pt>
                <c:pt idx="84">
                  <c:v>2.9642050660019019</c:v>
                </c:pt>
                <c:pt idx="85">
                  <c:v>3.0081643841315571</c:v>
                </c:pt>
                <c:pt idx="86">
                  <c:v>3.0521237022612109</c:v>
                </c:pt>
                <c:pt idx="87">
                  <c:v>3.0960830203908647</c:v>
                </c:pt>
                <c:pt idx="88">
                  <c:v>3.1400423385205207</c:v>
                </c:pt>
                <c:pt idx="89">
                  <c:v>3.1840016566501745</c:v>
                </c:pt>
                <c:pt idx="90">
                  <c:v>3.2499406338446577</c:v>
                </c:pt>
                <c:pt idx="91">
                  <c:v>3.3158796110391382</c:v>
                </c:pt>
                <c:pt idx="92">
                  <c:v>3.381818588233608</c:v>
                </c:pt>
                <c:pt idx="93">
                  <c:v>3.4477575654280912</c:v>
                </c:pt>
                <c:pt idx="94">
                  <c:v>3.5136965426225717</c:v>
                </c:pt>
                <c:pt idx="95">
                  <c:v>3.5796355198170553</c:v>
                </c:pt>
                <c:pt idx="96">
                  <c:v>3.6455744970115358</c:v>
                </c:pt>
                <c:pt idx="97">
                  <c:v>3.7115134742060163</c:v>
                </c:pt>
                <c:pt idx="98">
                  <c:v>3.7774524514004866</c:v>
                </c:pt>
                <c:pt idx="99">
                  <c:v>3.8433914285949693</c:v>
                </c:pt>
                <c:pt idx="100">
                  <c:v>3.9093304057894498</c:v>
                </c:pt>
                <c:pt idx="101">
                  <c:v>3.975269382983933</c:v>
                </c:pt>
                <c:pt idx="102">
                  <c:v>4.0412083601784135</c:v>
                </c:pt>
                <c:pt idx="103">
                  <c:v>4.1071473373728971</c:v>
                </c:pt>
                <c:pt idx="104">
                  <c:v>4.173086314567378</c:v>
                </c:pt>
                <c:pt idx="105">
                  <c:v>4.2390252917618589</c:v>
                </c:pt>
                <c:pt idx="106">
                  <c:v>4.3049642689563425</c:v>
                </c:pt>
                <c:pt idx="107">
                  <c:v>4.3709032461508235</c:v>
                </c:pt>
                <c:pt idx="108">
                  <c:v>4.4368422233453071</c:v>
                </c:pt>
                <c:pt idx="109">
                  <c:v>4.5027812005397774</c:v>
                </c:pt>
                <c:pt idx="110">
                  <c:v>4.5687201777342583</c:v>
                </c:pt>
                <c:pt idx="111">
                  <c:v>4.634659154928741</c:v>
                </c:pt>
                <c:pt idx="112">
                  <c:v>4.7005981321232229</c:v>
                </c:pt>
                <c:pt idx="113">
                  <c:v>4.7665371093177056</c:v>
                </c:pt>
                <c:pt idx="114">
                  <c:v>4.8324760865121865</c:v>
                </c:pt>
                <c:pt idx="115">
                  <c:v>4.8984150637066675</c:v>
                </c:pt>
                <c:pt idx="116">
                  <c:v>4.9643540409011511</c:v>
                </c:pt>
                <c:pt idx="117">
                  <c:v>5.030293018095632</c:v>
                </c:pt>
                <c:pt idx="118">
                  <c:v>5.0962319952901023</c:v>
                </c:pt>
                <c:pt idx="119">
                  <c:v>5.1621709724845974</c:v>
                </c:pt>
                <c:pt idx="120">
                  <c:v>5.2281099496790659</c:v>
                </c:pt>
                <c:pt idx="121">
                  <c:v>5.2940489268735371</c:v>
                </c:pt>
                <c:pt idx="122">
                  <c:v>5.3599879040680314</c:v>
                </c:pt>
                <c:pt idx="123">
                  <c:v>5.4259268812624999</c:v>
                </c:pt>
                <c:pt idx="124">
                  <c:v>5.4918658584569942</c:v>
                </c:pt>
                <c:pt idx="125">
                  <c:v>5.5578048356514644</c:v>
                </c:pt>
                <c:pt idx="126">
                  <c:v>5.6237438128459578</c:v>
                </c:pt>
                <c:pt idx="127">
                  <c:v>5.6896827900404281</c:v>
                </c:pt>
                <c:pt idx="128">
                  <c:v>5.7556217672349215</c:v>
                </c:pt>
                <c:pt idx="129">
                  <c:v>5.8215607444293926</c:v>
                </c:pt>
                <c:pt idx="130">
                  <c:v>5.8874997216238745</c:v>
                </c:pt>
                <c:pt idx="131">
                  <c:v>5.9534386988183563</c:v>
                </c:pt>
                <c:pt idx="132">
                  <c:v>6.0193776760128381</c:v>
                </c:pt>
                <c:pt idx="133">
                  <c:v>6.1072963122721484</c:v>
                </c:pt>
                <c:pt idx="134">
                  <c:v>6.195214948531456</c:v>
                </c:pt>
                <c:pt idx="135">
                  <c:v>6.2831335847907646</c:v>
                </c:pt>
                <c:pt idx="136">
                  <c:v>6.3710522210500731</c:v>
                </c:pt>
                <c:pt idx="137">
                  <c:v>6.4589708573093816</c:v>
                </c:pt>
                <c:pt idx="138">
                  <c:v>6.5468894935686919</c:v>
                </c:pt>
                <c:pt idx="139">
                  <c:v>6.6348081298279853</c:v>
                </c:pt>
                <c:pt idx="140">
                  <c:v>6.7227267660872787</c:v>
                </c:pt>
                <c:pt idx="141">
                  <c:v>6.810645402346605</c:v>
                </c:pt>
                <c:pt idx="142">
                  <c:v>6.8985640386058984</c:v>
                </c:pt>
                <c:pt idx="143">
                  <c:v>6.9864826748652211</c:v>
                </c:pt>
                <c:pt idx="144">
                  <c:v>7.0744013111245154</c:v>
                </c:pt>
                <c:pt idx="145">
                  <c:v>7.1623199473838381</c:v>
                </c:pt>
                <c:pt idx="146">
                  <c:v>7.2502385836431316</c:v>
                </c:pt>
                <c:pt idx="147">
                  <c:v>7.3381572199024419</c:v>
                </c:pt>
                <c:pt idx="148">
                  <c:v>7.4260758561617504</c:v>
                </c:pt>
                <c:pt idx="149">
                  <c:v>7.5139944924210607</c:v>
                </c:pt>
                <c:pt idx="150">
                  <c:v>7.6019131286803683</c:v>
                </c:pt>
                <c:pt idx="151">
                  <c:v>7.6898317649396786</c:v>
                </c:pt>
                <c:pt idx="152">
                  <c:v>7.7777504011989862</c:v>
                </c:pt>
                <c:pt idx="153">
                  <c:v>7.8656690374582947</c:v>
                </c:pt>
                <c:pt idx="154">
                  <c:v>7.953587673717605</c:v>
                </c:pt>
                <c:pt idx="155">
                  <c:v>8.0415063099768975</c:v>
                </c:pt>
                <c:pt idx="156">
                  <c:v>8.1294249462362238</c:v>
                </c:pt>
                <c:pt idx="157">
                  <c:v>8.2173435824955163</c:v>
                </c:pt>
                <c:pt idx="158">
                  <c:v>8.3052622187548248</c:v>
                </c:pt>
                <c:pt idx="159">
                  <c:v>8.3931808550141174</c:v>
                </c:pt>
                <c:pt idx="160">
                  <c:v>8.4810994912734277</c:v>
                </c:pt>
                <c:pt idx="161">
                  <c:v>8.5690181275327362</c:v>
                </c:pt>
                <c:pt idx="162">
                  <c:v>8.6569367637920447</c:v>
                </c:pt>
                <c:pt idx="163">
                  <c:v>8.7448554000513532</c:v>
                </c:pt>
                <c:pt idx="164">
                  <c:v>8.8327740363106617</c:v>
                </c:pt>
                <c:pt idx="165">
                  <c:v>8.9206926725699702</c:v>
                </c:pt>
                <c:pt idx="166">
                  <c:v>9.0086113088292787</c:v>
                </c:pt>
                <c:pt idx="167">
                  <c:v>9.0965299450885908</c:v>
                </c:pt>
                <c:pt idx="168">
                  <c:v>9.1844485813479135</c:v>
                </c:pt>
                <c:pt idx="169">
                  <c:v>9.2723672176072078</c:v>
                </c:pt>
                <c:pt idx="170">
                  <c:v>9.3602858538665288</c:v>
                </c:pt>
                <c:pt idx="171">
                  <c:v>9.4482044901258231</c:v>
                </c:pt>
                <c:pt idx="172">
                  <c:v>9.5361231263851476</c:v>
                </c:pt>
                <c:pt idx="173">
                  <c:v>9.6240417626444419</c:v>
                </c:pt>
                <c:pt idx="174">
                  <c:v>9.7119603989037522</c:v>
                </c:pt>
                <c:pt idx="175">
                  <c:v>9.7998790351630305</c:v>
                </c:pt>
                <c:pt idx="176">
                  <c:v>9.9097773304872039</c:v>
                </c:pt>
                <c:pt idx="177">
                  <c:v>10.019675625811301</c:v>
                </c:pt>
                <c:pt idx="178">
                  <c:v>10.129573921135473</c:v>
                </c:pt>
                <c:pt idx="179">
                  <c:v>10.239472216459573</c:v>
                </c:pt>
              </c:numCache>
              <c:extLst/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150024"/>
        <c:axId val="344146104"/>
      </c:lineChart>
      <c:catAx>
        <c:axId val="344150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b="1"/>
                  <a:t>850 lb. Steer Price 1st Week Sept ($/lb.)</a:t>
                </a:r>
              </a:p>
            </c:rich>
          </c:tx>
          <c:layout>
            <c:manualLayout>
              <c:xMode val="edge"/>
              <c:yMode val="edge"/>
              <c:x val="0.29149736282964628"/>
              <c:y val="0.810495352797535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146104"/>
        <c:crosses val="autoZero"/>
        <c:auto val="1"/>
        <c:lblAlgn val="ctr"/>
        <c:lblOffset val="100"/>
        <c:tickLblSkip val="30"/>
        <c:tickMarkSkip val="10"/>
        <c:noMultiLvlLbl val="0"/>
      </c:catAx>
      <c:valAx>
        <c:axId val="344146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b="1"/>
                  <a:t>Rental</a:t>
                </a:r>
                <a:r>
                  <a:rPr lang="en-CA" b="1" baseline="0"/>
                  <a:t> Rate ($/AUM)</a:t>
                </a:r>
                <a:endParaRPr lang="en-CA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150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'Zone 1 Rent Model'!$P$147</c:f>
              <c:strCache>
                <c:ptCount val="1"/>
                <c:pt idx="0">
                  <c:v>Zone 1 Government Rent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'Zone 1 Rent Model'!$O$148:$O$329</c15:sqref>
                  </c15:fullRef>
                </c:ext>
              </c:extLst>
              <c:f>'Zone 1 Rent Model'!$O$149:$O$329</c:f>
              <c:numCache>
                <c:formatCode>_("$"* #,##0.00_);_("$"* \(#,##0.00\);_("$"* "-"??_);_(@_)</c:formatCode>
                <c:ptCount val="181"/>
                <c:pt idx="0">
                  <c:v>0.7</c:v>
                </c:pt>
                <c:pt idx="1">
                  <c:v>0.71</c:v>
                </c:pt>
                <c:pt idx="2">
                  <c:v>0.72</c:v>
                </c:pt>
                <c:pt idx="3">
                  <c:v>0.73</c:v>
                </c:pt>
                <c:pt idx="4">
                  <c:v>0.74</c:v>
                </c:pt>
                <c:pt idx="5">
                  <c:v>0.75</c:v>
                </c:pt>
                <c:pt idx="6">
                  <c:v>0.76</c:v>
                </c:pt>
                <c:pt idx="7">
                  <c:v>0.77</c:v>
                </c:pt>
                <c:pt idx="8">
                  <c:v>0.78</c:v>
                </c:pt>
                <c:pt idx="9">
                  <c:v>0.79</c:v>
                </c:pt>
                <c:pt idx="10">
                  <c:v>0.8</c:v>
                </c:pt>
                <c:pt idx="11">
                  <c:v>0.81</c:v>
                </c:pt>
                <c:pt idx="12">
                  <c:v>0.82</c:v>
                </c:pt>
                <c:pt idx="13">
                  <c:v>0.83</c:v>
                </c:pt>
                <c:pt idx="14">
                  <c:v>0.84</c:v>
                </c:pt>
                <c:pt idx="15">
                  <c:v>0.85</c:v>
                </c:pt>
                <c:pt idx="16">
                  <c:v>0.86</c:v>
                </c:pt>
                <c:pt idx="17">
                  <c:v>0.87</c:v>
                </c:pt>
                <c:pt idx="18">
                  <c:v>0.88</c:v>
                </c:pt>
                <c:pt idx="19">
                  <c:v>0.89</c:v>
                </c:pt>
                <c:pt idx="20">
                  <c:v>0.9</c:v>
                </c:pt>
                <c:pt idx="21">
                  <c:v>0.91</c:v>
                </c:pt>
                <c:pt idx="22">
                  <c:v>0.92</c:v>
                </c:pt>
                <c:pt idx="23">
                  <c:v>0.93</c:v>
                </c:pt>
                <c:pt idx="24">
                  <c:v>0.94</c:v>
                </c:pt>
                <c:pt idx="25">
                  <c:v>0.95</c:v>
                </c:pt>
                <c:pt idx="26">
                  <c:v>0.96</c:v>
                </c:pt>
                <c:pt idx="27">
                  <c:v>0.97</c:v>
                </c:pt>
                <c:pt idx="28">
                  <c:v>0.98</c:v>
                </c:pt>
                <c:pt idx="29">
                  <c:v>0.99</c:v>
                </c:pt>
                <c:pt idx="30">
                  <c:v>1</c:v>
                </c:pt>
                <c:pt idx="31">
                  <c:v>1.01</c:v>
                </c:pt>
                <c:pt idx="32">
                  <c:v>1.02</c:v>
                </c:pt>
                <c:pt idx="33">
                  <c:v>1.03</c:v>
                </c:pt>
                <c:pt idx="34">
                  <c:v>1.04</c:v>
                </c:pt>
                <c:pt idx="35">
                  <c:v>1.05</c:v>
                </c:pt>
                <c:pt idx="36">
                  <c:v>1.06</c:v>
                </c:pt>
                <c:pt idx="37">
                  <c:v>1.07</c:v>
                </c:pt>
                <c:pt idx="38">
                  <c:v>1.08</c:v>
                </c:pt>
                <c:pt idx="39">
                  <c:v>1.0900000000000001</c:v>
                </c:pt>
                <c:pt idx="40">
                  <c:v>1.1000000000000001</c:v>
                </c:pt>
                <c:pt idx="41">
                  <c:v>1.1100000000000001</c:v>
                </c:pt>
                <c:pt idx="42">
                  <c:v>1.1200000000000001</c:v>
                </c:pt>
                <c:pt idx="43">
                  <c:v>1.1299999999999999</c:v>
                </c:pt>
                <c:pt idx="44">
                  <c:v>1.1399999999999999</c:v>
                </c:pt>
                <c:pt idx="45">
                  <c:v>1.1499999999999999</c:v>
                </c:pt>
                <c:pt idx="46">
                  <c:v>1.1599999999999999</c:v>
                </c:pt>
                <c:pt idx="47">
                  <c:v>1.17</c:v>
                </c:pt>
                <c:pt idx="48">
                  <c:v>1.18</c:v>
                </c:pt>
                <c:pt idx="49">
                  <c:v>1.19</c:v>
                </c:pt>
                <c:pt idx="50">
                  <c:v>1.2</c:v>
                </c:pt>
                <c:pt idx="51">
                  <c:v>1.21</c:v>
                </c:pt>
                <c:pt idx="52">
                  <c:v>1.22</c:v>
                </c:pt>
                <c:pt idx="53">
                  <c:v>1.23</c:v>
                </c:pt>
                <c:pt idx="54">
                  <c:v>1.24</c:v>
                </c:pt>
                <c:pt idx="55">
                  <c:v>1.25</c:v>
                </c:pt>
                <c:pt idx="56">
                  <c:v>1.26</c:v>
                </c:pt>
                <c:pt idx="57">
                  <c:v>1.27</c:v>
                </c:pt>
                <c:pt idx="58">
                  <c:v>1.28</c:v>
                </c:pt>
                <c:pt idx="59">
                  <c:v>1.29</c:v>
                </c:pt>
                <c:pt idx="60">
                  <c:v>1.3</c:v>
                </c:pt>
                <c:pt idx="61">
                  <c:v>1.31</c:v>
                </c:pt>
                <c:pt idx="62">
                  <c:v>1.32</c:v>
                </c:pt>
                <c:pt idx="63">
                  <c:v>1.33</c:v>
                </c:pt>
                <c:pt idx="64">
                  <c:v>1.34</c:v>
                </c:pt>
                <c:pt idx="65">
                  <c:v>1.35</c:v>
                </c:pt>
                <c:pt idx="66">
                  <c:v>1.36</c:v>
                </c:pt>
                <c:pt idx="67">
                  <c:v>1.37</c:v>
                </c:pt>
                <c:pt idx="68">
                  <c:v>1.38</c:v>
                </c:pt>
                <c:pt idx="69">
                  <c:v>1.39</c:v>
                </c:pt>
                <c:pt idx="70">
                  <c:v>1.4</c:v>
                </c:pt>
                <c:pt idx="71">
                  <c:v>1.41</c:v>
                </c:pt>
                <c:pt idx="72">
                  <c:v>1.42</c:v>
                </c:pt>
                <c:pt idx="73">
                  <c:v>1.43</c:v>
                </c:pt>
                <c:pt idx="74">
                  <c:v>1.44</c:v>
                </c:pt>
                <c:pt idx="75">
                  <c:v>1.45</c:v>
                </c:pt>
                <c:pt idx="76">
                  <c:v>1.46</c:v>
                </c:pt>
                <c:pt idx="77">
                  <c:v>1.47</c:v>
                </c:pt>
                <c:pt idx="78">
                  <c:v>1.48</c:v>
                </c:pt>
                <c:pt idx="79">
                  <c:v>1.49</c:v>
                </c:pt>
                <c:pt idx="80">
                  <c:v>1.5</c:v>
                </c:pt>
                <c:pt idx="81">
                  <c:v>1.51</c:v>
                </c:pt>
                <c:pt idx="82">
                  <c:v>1.52</c:v>
                </c:pt>
                <c:pt idx="83">
                  <c:v>1.53</c:v>
                </c:pt>
                <c:pt idx="84">
                  <c:v>1.54</c:v>
                </c:pt>
                <c:pt idx="85">
                  <c:v>1.55</c:v>
                </c:pt>
                <c:pt idx="86">
                  <c:v>1.56</c:v>
                </c:pt>
                <c:pt idx="87">
                  <c:v>1.57</c:v>
                </c:pt>
                <c:pt idx="88">
                  <c:v>1.58</c:v>
                </c:pt>
                <c:pt idx="89">
                  <c:v>1.59</c:v>
                </c:pt>
                <c:pt idx="90">
                  <c:v>1.6</c:v>
                </c:pt>
                <c:pt idx="91">
                  <c:v>1.61</c:v>
                </c:pt>
                <c:pt idx="92">
                  <c:v>1.62</c:v>
                </c:pt>
                <c:pt idx="93">
                  <c:v>1.63</c:v>
                </c:pt>
                <c:pt idx="94">
                  <c:v>1.64</c:v>
                </c:pt>
                <c:pt idx="95">
                  <c:v>1.65</c:v>
                </c:pt>
                <c:pt idx="96">
                  <c:v>1.66</c:v>
                </c:pt>
                <c:pt idx="97">
                  <c:v>1.67</c:v>
                </c:pt>
                <c:pt idx="98">
                  <c:v>1.68</c:v>
                </c:pt>
                <c:pt idx="99">
                  <c:v>1.69</c:v>
                </c:pt>
                <c:pt idx="100">
                  <c:v>1.7</c:v>
                </c:pt>
                <c:pt idx="101">
                  <c:v>1.71</c:v>
                </c:pt>
                <c:pt idx="102">
                  <c:v>1.72</c:v>
                </c:pt>
                <c:pt idx="103">
                  <c:v>1.73</c:v>
                </c:pt>
                <c:pt idx="104">
                  <c:v>1.74</c:v>
                </c:pt>
                <c:pt idx="105">
                  <c:v>1.75</c:v>
                </c:pt>
                <c:pt idx="106">
                  <c:v>1.76</c:v>
                </c:pt>
                <c:pt idx="107">
                  <c:v>1.77</c:v>
                </c:pt>
                <c:pt idx="108">
                  <c:v>1.78</c:v>
                </c:pt>
                <c:pt idx="109">
                  <c:v>1.79</c:v>
                </c:pt>
                <c:pt idx="110">
                  <c:v>1.8</c:v>
                </c:pt>
                <c:pt idx="111">
                  <c:v>1.81</c:v>
                </c:pt>
                <c:pt idx="112">
                  <c:v>1.82</c:v>
                </c:pt>
                <c:pt idx="113">
                  <c:v>1.83</c:v>
                </c:pt>
                <c:pt idx="114">
                  <c:v>1.84</c:v>
                </c:pt>
                <c:pt idx="115">
                  <c:v>1.85</c:v>
                </c:pt>
                <c:pt idx="116">
                  <c:v>1.86</c:v>
                </c:pt>
                <c:pt idx="117">
                  <c:v>1.87</c:v>
                </c:pt>
                <c:pt idx="118">
                  <c:v>1.88</c:v>
                </c:pt>
                <c:pt idx="119">
                  <c:v>1.89</c:v>
                </c:pt>
                <c:pt idx="120">
                  <c:v>1.9</c:v>
                </c:pt>
                <c:pt idx="121">
                  <c:v>1.91</c:v>
                </c:pt>
                <c:pt idx="122">
                  <c:v>1.92</c:v>
                </c:pt>
                <c:pt idx="123">
                  <c:v>1.93</c:v>
                </c:pt>
                <c:pt idx="124">
                  <c:v>1.94</c:v>
                </c:pt>
                <c:pt idx="125">
                  <c:v>1.95</c:v>
                </c:pt>
                <c:pt idx="126">
                  <c:v>1.96</c:v>
                </c:pt>
                <c:pt idx="127">
                  <c:v>1.97</c:v>
                </c:pt>
                <c:pt idx="128">
                  <c:v>1.98</c:v>
                </c:pt>
                <c:pt idx="129">
                  <c:v>1.99</c:v>
                </c:pt>
                <c:pt idx="130">
                  <c:v>2</c:v>
                </c:pt>
                <c:pt idx="131">
                  <c:v>2.0099999999999998</c:v>
                </c:pt>
                <c:pt idx="132">
                  <c:v>2.02</c:v>
                </c:pt>
                <c:pt idx="133">
                  <c:v>2.0299999999999998</c:v>
                </c:pt>
                <c:pt idx="134">
                  <c:v>2.04</c:v>
                </c:pt>
                <c:pt idx="135">
                  <c:v>2.0499999999999998</c:v>
                </c:pt>
                <c:pt idx="136">
                  <c:v>2.06</c:v>
                </c:pt>
                <c:pt idx="137">
                  <c:v>2.0699999999999998</c:v>
                </c:pt>
                <c:pt idx="138">
                  <c:v>2.08</c:v>
                </c:pt>
                <c:pt idx="139">
                  <c:v>2.09</c:v>
                </c:pt>
                <c:pt idx="140">
                  <c:v>2.1</c:v>
                </c:pt>
                <c:pt idx="141">
                  <c:v>2.11</c:v>
                </c:pt>
                <c:pt idx="142">
                  <c:v>2.12</c:v>
                </c:pt>
                <c:pt idx="143">
                  <c:v>2.13</c:v>
                </c:pt>
                <c:pt idx="144">
                  <c:v>2.14</c:v>
                </c:pt>
                <c:pt idx="145">
                  <c:v>2.15</c:v>
                </c:pt>
                <c:pt idx="146">
                  <c:v>2.16</c:v>
                </c:pt>
                <c:pt idx="147">
                  <c:v>2.17</c:v>
                </c:pt>
                <c:pt idx="148">
                  <c:v>2.1800000000000002</c:v>
                </c:pt>
                <c:pt idx="149">
                  <c:v>2.19</c:v>
                </c:pt>
                <c:pt idx="150">
                  <c:v>2.2000000000000002</c:v>
                </c:pt>
                <c:pt idx="151">
                  <c:v>2.21</c:v>
                </c:pt>
                <c:pt idx="152">
                  <c:v>2.2200000000000002</c:v>
                </c:pt>
                <c:pt idx="153">
                  <c:v>2.23</c:v>
                </c:pt>
                <c:pt idx="154">
                  <c:v>2.2400000000000002</c:v>
                </c:pt>
                <c:pt idx="155">
                  <c:v>2.25</c:v>
                </c:pt>
                <c:pt idx="156">
                  <c:v>2.2599999999999998</c:v>
                </c:pt>
                <c:pt idx="157">
                  <c:v>2.27</c:v>
                </c:pt>
                <c:pt idx="158">
                  <c:v>2.2799999999999998</c:v>
                </c:pt>
                <c:pt idx="159">
                  <c:v>2.29</c:v>
                </c:pt>
                <c:pt idx="160">
                  <c:v>2.2999999999999998</c:v>
                </c:pt>
                <c:pt idx="161">
                  <c:v>2.31</c:v>
                </c:pt>
                <c:pt idx="162">
                  <c:v>2.3199999999999998</c:v>
                </c:pt>
                <c:pt idx="163">
                  <c:v>2.33</c:v>
                </c:pt>
                <c:pt idx="164">
                  <c:v>2.34</c:v>
                </c:pt>
                <c:pt idx="165">
                  <c:v>2.35</c:v>
                </c:pt>
                <c:pt idx="166">
                  <c:v>2.36</c:v>
                </c:pt>
                <c:pt idx="167">
                  <c:v>2.37</c:v>
                </c:pt>
                <c:pt idx="168">
                  <c:v>2.38</c:v>
                </c:pt>
                <c:pt idx="169">
                  <c:v>2.39</c:v>
                </c:pt>
                <c:pt idx="170">
                  <c:v>2.4</c:v>
                </c:pt>
                <c:pt idx="171">
                  <c:v>2.41</c:v>
                </c:pt>
                <c:pt idx="172">
                  <c:v>2.42</c:v>
                </c:pt>
                <c:pt idx="173">
                  <c:v>2.4300000000000002</c:v>
                </c:pt>
                <c:pt idx="174">
                  <c:v>2.44</c:v>
                </c:pt>
                <c:pt idx="175">
                  <c:v>2.4500000000000002</c:v>
                </c:pt>
                <c:pt idx="176">
                  <c:v>2.46</c:v>
                </c:pt>
                <c:pt idx="177">
                  <c:v>2.4700000000000002</c:v>
                </c:pt>
                <c:pt idx="178">
                  <c:v>2.48</c:v>
                </c:pt>
                <c:pt idx="179">
                  <c:v>2.4900000000000002</c:v>
                </c:pt>
                <c:pt idx="180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'Zone 1 Rent Model'!$P$149:$P$329</c15:sqref>
                  </c15:fullRef>
                </c:ext>
              </c:extLst>
              <c:f>'Zone 1 Rent Model'!$P$150:$P$329</c:f>
              <c:numCache>
                <c:formatCode>_("$"* #,##0.00_);_("$"* \(#,##0.00\);_("$"* "-"??_);_(@_)</c:formatCode>
                <c:ptCount val="180"/>
                <c:pt idx="0">
                  <c:v>1.38</c:v>
                </c:pt>
                <c:pt idx="1">
                  <c:v>1.38</c:v>
                </c:pt>
                <c:pt idx="2">
                  <c:v>1.38</c:v>
                </c:pt>
                <c:pt idx="3">
                  <c:v>1.38</c:v>
                </c:pt>
                <c:pt idx="4">
                  <c:v>1.38</c:v>
                </c:pt>
                <c:pt idx="5">
                  <c:v>1.38</c:v>
                </c:pt>
                <c:pt idx="6">
                  <c:v>1.38</c:v>
                </c:pt>
                <c:pt idx="7">
                  <c:v>1.38</c:v>
                </c:pt>
                <c:pt idx="8">
                  <c:v>1.38</c:v>
                </c:pt>
                <c:pt idx="9">
                  <c:v>1.38</c:v>
                </c:pt>
                <c:pt idx="10">
                  <c:v>1.38</c:v>
                </c:pt>
                <c:pt idx="11">
                  <c:v>1.38</c:v>
                </c:pt>
                <c:pt idx="12">
                  <c:v>1.38</c:v>
                </c:pt>
                <c:pt idx="13">
                  <c:v>1.38</c:v>
                </c:pt>
                <c:pt idx="14">
                  <c:v>1.38</c:v>
                </c:pt>
                <c:pt idx="15">
                  <c:v>1.38</c:v>
                </c:pt>
                <c:pt idx="16">
                  <c:v>1.38</c:v>
                </c:pt>
                <c:pt idx="17">
                  <c:v>1.38</c:v>
                </c:pt>
                <c:pt idx="18">
                  <c:v>1.38</c:v>
                </c:pt>
                <c:pt idx="19">
                  <c:v>1.38</c:v>
                </c:pt>
                <c:pt idx="20">
                  <c:v>1.38</c:v>
                </c:pt>
                <c:pt idx="21">
                  <c:v>1.38</c:v>
                </c:pt>
                <c:pt idx="22">
                  <c:v>1.38</c:v>
                </c:pt>
                <c:pt idx="23">
                  <c:v>1.38</c:v>
                </c:pt>
                <c:pt idx="24">
                  <c:v>1.38</c:v>
                </c:pt>
                <c:pt idx="25">
                  <c:v>1.38</c:v>
                </c:pt>
                <c:pt idx="26">
                  <c:v>1.38</c:v>
                </c:pt>
                <c:pt idx="27">
                  <c:v>1.38</c:v>
                </c:pt>
                <c:pt idx="28">
                  <c:v>1.38</c:v>
                </c:pt>
                <c:pt idx="29">
                  <c:v>1.38</c:v>
                </c:pt>
                <c:pt idx="30">
                  <c:v>1.38</c:v>
                </c:pt>
                <c:pt idx="31">
                  <c:v>1.38</c:v>
                </c:pt>
                <c:pt idx="32">
                  <c:v>1.38</c:v>
                </c:pt>
                <c:pt idx="33">
                  <c:v>1.38</c:v>
                </c:pt>
                <c:pt idx="34">
                  <c:v>1.38</c:v>
                </c:pt>
                <c:pt idx="35">
                  <c:v>1.38</c:v>
                </c:pt>
                <c:pt idx="36">
                  <c:v>1.38</c:v>
                </c:pt>
                <c:pt idx="37">
                  <c:v>1.38</c:v>
                </c:pt>
                <c:pt idx="38">
                  <c:v>1.38</c:v>
                </c:pt>
                <c:pt idx="39">
                  <c:v>1.38</c:v>
                </c:pt>
                <c:pt idx="40">
                  <c:v>1.38</c:v>
                </c:pt>
                <c:pt idx="41">
                  <c:v>1.38</c:v>
                </c:pt>
                <c:pt idx="42">
                  <c:v>1.38</c:v>
                </c:pt>
                <c:pt idx="43">
                  <c:v>1.38</c:v>
                </c:pt>
                <c:pt idx="44">
                  <c:v>1.38</c:v>
                </c:pt>
                <c:pt idx="45">
                  <c:v>1.38</c:v>
                </c:pt>
                <c:pt idx="46">
                  <c:v>1.38</c:v>
                </c:pt>
                <c:pt idx="47">
                  <c:v>1.38</c:v>
                </c:pt>
                <c:pt idx="48">
                  <c:v>1.38</c:v>
                </c:pt>
                <c:pt idx="49">
                  <c:v>1.3953773588784117</c:v>
                </c:pt>
                <c:pt idx="50">
                  <c:v>1.4217529497562045</c:v>
                </c:pt>
                <c:pt idx="51">
                  <c:v>1.4481285406339968</c:v>
                </c:pt>
                <c:pt idx="52">
                  <c:v>1.4745041315117851</c:v>
                </c:pt>
                <c:pt idx="53">
                  <c:v>1.5008797223895778</c:v>
                </c:pt>
                <c:pt idx="54">
                  <c:v>1.5272553132673703</c:v>
                </c:pt>
                <c:pt idx="55">
                  <c:v>1.5536309041451628</c:v>
                </c:pt>
                <c:pt idx="56">
                  <c:v>1.580006495022956</c:v>
                </c:pt>
                <c:pt idx="57">
                  <c:v>1.6063820859007485</c:v>
                </c:pt>
                <c:pt idx="58">
                  <c:v>1.6327576767785417</c:v>
                </c:pt>
                <c:pt idx="59">
                  <c:v>1.6591332676563342</c:v>
                </c:pt>
                <c:pt idx="60">
                  <c:v>1.6855088585341265</c:v>
                </c:pt>
                <c:pt idx="61">
                  <c:v>1.7118844494119172</c:v>
                </c:pt>
                <c:pt idx="62">
                  <c:v>1.7382600402897095</c:v>
                </c:pt>
                <c:pt idx="63">
                  <c:v>1.7646356311675</c:v>
                </c:pt>
                <c:pt idx="64">
                  <c:v>1.7910112220452934</c:v>
                </c:pt>
                <c:pt idx="65">
                  <c:v>1.8173868129230857</c:v>
                </c:pt>
                <c:pt idx="66">
                  <c:v>1.843762403800878</c:v>
                </c:pt>
                <c:pt idx="67">
                  <c:v>1.8701379946786687</c:v>
                </c:pt>
                <c:pt idx="68">
                  <c:v>1.8965135855564621</c:v>
                </c:pt>
                <c:pt idx="69">
                  <c:v>1.9228891764342544</c:v>
                </c:pt>
                <c:pt idx="70">
                  <c:v>1.9492647673120467</c:v>
                </c:pt>
                <c:pt idx="71">
                  <c:v>1.9756403581898374</c:v>
                </c:pt>
                <c:pt idx="72">
                  <c:v>2.0020159490676281</c:v>
                </c:pt>
                <c:pt idx="73">
                  <c:v>2.02839153994542</c:v>
                </c:pt>
                <c:pt idx="74">
                  <c:v>2.0547671308232136</c:v>
                </c:pt>
                <c:pt idx="75">
                  <c:v>2.0811427217010063</c:v>
                </c:pt>
                <c:pt idx="76">
                  <c:v>2.1075183125787991</c:v>
                </c:pt>
                <c:pt idx="77">
                  <c:v>2.1338939034565918</c:v>
                </c:pt>
                <c:pt idx="78">
                  <c:v>2.160269494334385</c:v>
                </c:pt>
                <c:pt idx="79">
                  <c:v>2.1866450852121817</c:v>
                </c:pt>
                <c:pt idx="80">
                  <c:v>2.2130206760899749</c:v>
                </c:pt>
                <c:pt idx="81">
                  <c:v>2.2393962669677672</c:v>
                </c:pt>
                <c:pt idx="82">
                  <c:v>2.2657718578455608</c:v>
                </c:pt>
                <c:pt idx="83">
                  <c:v>2.2921474487233531</c:v>
                </c:pt>
                <c:pt idx="84">
                  <c:v>2.3185230396011409</c:v>
                </c:pt>
                <c:pt idx="85">
                  <c:v>2.3448986304789345</c:v>
                </c:pt>
                <c:pt idx="86">
                  <c:v>2.3712742213567264</c:v>
                </c:pt>
                <c:pt idx="87">
                  <c:v>2.3976498122345191</c:v>
                </c:pt>
                <c:pt idx="88">
                  <c:v>2.4240254031123127</c:v>
                </c:pt>
                <c:pt idx="89">
                  <c:v>2.4504009939901046</c:v>
                </c:pt>
                <c:pt idx="90">
                  <c:v>2.4767765848678978</c:v>
                </c:pt>
                <c:pt idx="91">
                  <c:v>2.50315217574569</c:v>
                </c:pt>
                <c:pt idx="92">
                  <c:v>2.542715562062372</c:v>
                </c:pt>
                <c:pt idx="93">
                  <c:v>2.582278948379062</c:v>
                </c:pt>
                <c:pt idx="94">
                  <c:v>2.6218423346957511</c:v>
                </c:pt>
                <c:pt idx="95">
                  <c:v>2.6614057210124411</c:v>
                </c:pt>
                <c:pt idx="96">
                  <c:v>2.7009691073291298</c:v>
                </c:pt>
                <c:pt idx="97">
                  <c:v>2.7405324936458184</c:v>
                </c:pt>
                <c:pt idx="98">
                  <c:v>2.7800958799625004</c:v>
                </c:pt>
                <c:pt idx="99">
                  <c:v>2.8196592662791904</c:v>
                </c:pt>
                <c:pt idx="100">
                  <c:v>2.8592226525958786</c:v>
                </c:pt>
                <c:pt idx="101">
                  <c:v>2.898786038912569</c:v>
                </c:pt>
                <c:pt idx="102">
                  <c:v>2.9383494252292577</c:v>
                </c:pt>
                <c:pt idx="103">
                  <c:v>2.9779128115459477</c:v>
                </c:pt>
                <c:pt idx="104">
                  <c:v>3.0174761978626363</c:v>
                </c:pt>
                <c:pt idx="105">
                  <c:v>3.057039584179325</c:v>
                </c:pt>
                <c:pt idx="106">
                  <c:v>3.096602970496015</c:v>
                </c:pt>
                <c:pt idx="107">
                  <c:v>3.1361663568127036</c:v>
                </c:pt>
                <c:pt idx="108">
                  <c:v>3.1757297431293936</c:v>
                </c:pt>
                <c:pt idx="109">
                  <c:v>3.2152931294460756</c:v>
                </c:pt>
                <c:pt idx="110">
                  <c:v>3.2548565157627642</c:v>
                </c:pt>
                <c:pt idx="111">
                  <c:v>3.2944199020794538</c:v>
                </c:pt>
                <c:pt idx="112">
                  <c:v>3.3339832883961429</c:v>
                </c:pt>
                <c:pt idx="113">
                  <c:v>3.3735466747128324</c:v>
                </c:pt>
                <c:pt idx="114">
                  <c:v>3.4131100610295211</c:v>
                </c:pt>
                <c:pt idx="115">
                  <c:v>3.4526734473462097</c:v>
                </c:pt>
                <c:pt idx="116">
                  <c:v>3.4922368336628997</c:v>
                </c:pt>
                <c:pt idx="117">
                  <c:v>3.5318002199795884</c:v>
                </c:pt>
                <c:pt idx="118">
                  <c:v>3.5713636062962704</c:v>
                </c:pt>
                <c:pt idx="119">
                  <c:v>3.610926992612967</c:v>
                </c:pt>
                <c:pt idx="120">
                  <c:v>3.6504903789296481</c:v>
                </c:pt>
                <c:pt idx="121">
                  <c:v>3.690053765246331</c:v>
                </c:pt>
                <c:pt idx="122">
                  <c:v>3.7296171515630281</c:v>
                </c:pt>
                <c:pt idx="123">
                  <c:v>3.7691805378797092</c:v>
                </c:pt>
                <c:pt idx="124">
                  <c:v>3.8087439241964058</c:v>
                </c:pt>
                <c:pt idx="125">
                  <c:v>3.8483073105130878</c:v>
                </c:pt>
                <c:pt idx="126">
                  <c:v>3.887870696829784</c:v>
                </c:pt>
                <c:pt idx="127">
                  <c:v>3.927434083146466</c:v>
                </c:pt>
                <c:pt idx="128">
                  <c:v>3.9669974694631622</c:v>
                </c:pt>
                <c:pt idx="129">
                  <c:v>4.0065608557798456</c:v>
                </c:pt>
                <c:pt idx="130">
                  <c:v>4.0461242420965338</c:v>
                </c:pt>
                <c:pt idx="131">
                  <c:v>4.0856876284132237</c:v>
                </c:pt>
                <c:pt idx="132">
                  <c:v>4.125251014729912</c:v>
                </c:pt>
                <c:pt idx="133">
                  <c:v>4.1648144010466019</c:v>
                </c:pt>
                <c:pt idx="134">
                  <c:v>4.2043777873632902</c:v>
                </c:pt>
                <c:pt idx="135">
                  <c:v>4.2571289691188756</c:v>
                </c:pt>
                <c:pt idx="136">
                  <c:v>4.3098801508744611</c:v>
                </c:pt>
                <c:pt idx="137">
                  <c:v>4.3626313326300457</c:v>
                </c:pt>
                <c:pt idx="138">
                  <c:v>4.415382514385632</c:v>
                </c:pt>
                <c:pt idx="139">
                  <c:v>4.4681336961412086</c:v>
                </c:pt>
                <c:pt idx="140">
                  <c:v>4.5208848778967843</c:v>
                </c:pt>
                <c:pt idx="141">
                  <c:v>4.5736360596523795</c:v>
                </c:pt>
                <c:pt idx="142">
                  <c:v>4.6263872414079561</c:v>
                </c:pt>
                <c:pt idx="143">
                  <c:v>4.6791384231635496</c:v>
                </c:pt>
                <c:pt idx="144">
                  <c:v>4.7318896049191261</c:v>
                </c:pt>
                <c:pt idx="145">
                  <c:v>4.7846407866747196</c:v>
                </c:pt>
                <c:pt idx="146">
                  <c:v>4.8373919684302953</c:v>
                </c:pt>
                <c:pt idx="147">
                  <c:v>4.8901431501858816</c:v>
                </c:pt>
                <c:pt idx="148">
                  <c:v>4.9428943319414671</c:v>
                </c:pt>
                <c:pt idx="149">
                  <c:v>4.9956455136970526</c:v>
                </c:pt>
                <c:pt idx="150">
                  <c:v>5.0483966954526371</c:v>
                </c:pt>
                <c:pt idx="151">
                  <c:v>5.1011478772082235</c:v>
                </c:pt>
                <c:pt idx="152">
                  <c:v>5.1538990589638072</c:v>
                </c:pt>
                <c:pt idx="153">
                  <c:v>5.2066502407193926</c:v>
                </c:pt>
                <c:pt idx="154">
                  <c:v>5.259401422474979</c:v>
                </c:pt>
                <c:pt idx="155">
                  <c:v>5.3121526042305547</c:v>
                </c:pt>
                <c:pt idx="156">
                  <c:v>5.3649037859861508</c:v>
                </c:pt>
                <c:pt idx="157">
                  <c:v>5.4176549677417256</c:v>
                </c:pt>
                <c:pt idx="158">
                  <c:v>5.4704061494973111</c:v>
                </c:pt>
                <c:pt idx="159">
                  <c:v>5.5231573312528868</c:v>
                </c:pt>
                <c:pt idx="160">
                  <c:v>5.5759085130084731</c:v>
                </c:pt>
                <c:pt idx="161">
                  <c:v>5.6286596947640586</c:v>
                </c:pt>
                <c:pt idx="162">
                  <c:v>5.6814108765196432</c:v>
                </c:pt>
                <c:pt idx="163">
                  <c:v>5.7341620582752277</c:v>
                </c:pt>
                <c:pt idx="164">
                  <c:v>5.7869132400308132</c:v>
                </c:pt>
                <c:pt idx="165">
                  <c:v>5.8396644217863987</c:v>
                </c:pt>
                <c:pt idx="166">
                  <c:v>5.8924156035419832</c:v>
                </c:pt>
                <c:pt idx="167">
                  <c:v>5.9451667852975705</c:v>
                </c:pt>
                <c:pt idx="168">
                  <c:v>5.9979179670531639</c:v>
                </c:pt>
                <c:pt idx="169">
                  <c:v>6.0506691488087405</c:v>
                </c:pt>
                <c:pt idx="170">
                  <c:v>6.1034203305643331</c:v>
                </c:pt>
                <c:pt idx="171">
                  <c:v>6.1561715123199097</c:v>
                </c:pt>
                <c:pt idx="172">
                  <c:v>6.208922694075504</c:v>
                </c:pt>
                <c:pt idx="173">
                  <c:v>6.2616738758310806</c:v>
                </c:pt>
                <c:pt idx="174">
                  <c:v>6.3144250575866669</c:v>
                </c:pt>
                <c:pt idx="175">
                  <c:v>6.3671762393422338</c:v>
                </c:pt>
                <c:pt idx="176">
                  <c:v>6.419927421097837</c:v>
                </c:pt>
                <c:pt idx="177">
                  <c:v>6.4726786028534038</c:v>
                </c:pt>
                <c:pt idx="178">
                  <c:v>6.5254297846090061</c:v>
                </c:pt>
                <c:pt idx="179">
                  <c:v>6.5913687618034666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'Zone 1 Rent Model'!$Q$147</c:f>
              <c:strCache>
                <c:ptCount val="1"/>
                <c:pt idx="0">
                  <c:v>Zone 1 Total Rent (With RSF)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'Zone 1 Rent Model'!$O$148:$O$329</c15:sqref>
                  </c15:fullRef>
                </c:ext>
              </c:extLst>
              <c:f>'Zone 1 Rent Model'!$O$149:$O$329</c:f>
              <c:numCache>
                <c:formatCode>_("$"* #,##0.00_);_("$"* \(#,##0.00\);_("$"* "-"??_);_(@_)</c:formatCode>
                <c:ptCount val="181"/>
                <c:pt idx="0">
                  <c:v>0.7</c:v>
                </c:pt>
                <c:pt idx="1">
                  <c:v>0.71</c:v>
                </c:pt>
                <c:pt idx="2">
                  <c:v>0.72</c:v>
                </c:pt>
                <c:pt idx="3">
                  <c:v>0.73</c:v>
                </c:pt>
                <c:pt idx="4">
                  <c:v>0.74</c:v>
                </c:pt>
                <c:pt idx="5">
                  <c:v>0.75</c:v>
                </c:pt>
                <c:pt idx="6">
                  <c:v>0.76</c:v>
                </c:pt>
                <c:pt idx="7">
                  <c:v>0.77</c:v>
                </c:pt>
                <c:pt idx="8">
                  <c:v>0.78</c:v>
                </c:pt>
                <c:pt idx="9">
                  <c:v>0.79</c:v>
                </c:pt>
                <c:pt idx="10">
                  <c:v>0.8</c:v>
                </c:pt>
                <c:pt idx="11">
                  <c:v>0.81</c:v>
                </c:pt>
                <c:pt idx="12">
                  <c:v>0.82</c:v>
                </c:pt>
                <c:pt idx="13">
                  <c:v>0.83</c:v>
                </c:pt>
                <c:pt idx="14">
                  <c:v>0.84</c:v>
                </c:pt>
                <c:pt idx="15">
                  <c:v>0.85</c:v>
                </c:pt>
                <c:pt idx="16">
                  <c:v>0.86</c:v>
                </c:pt>
                <c:pt idx="17">
                  <c:v>0.87</c:v>
                </c:pt>
                <c:pt idx="18">
                  <c:v>0.88</c:v>
                </c:pt>
                <c:pt idx="19">
                  <c:v>0.89</c:v>
                </c:pt>
                <c:pt idx="20">
                  <c:v>0.9</c:v>
                </c:pt>
                <c:pt idx="21">
                  <c:v>0.91</c:v>
                </c:pt>
                <c:pt idx="22">
                  <c:v>0.92</c:v>
                </c:pt>
                <c:pt idx="23">
                  <c:v>0.93</c:v>
                </c:pt>
                <c:pt idx="24">
                  <c:v>0.94</c:v>
                </c:pt>
                <c:pt idx="25">
                  <c:v>0.95</c:v>
                </c:pt>
                <c:pt idx="26">
                  <c:v>0.96</c:v>
                </c:pt>
                <c:pt idx="27">
                  <c:v>0.97</c:v>
                </c:pt>
                <c:pt idx="28">
                  <c:v>0.98</c:v>
                </c:pt>
                <c:pt idx="29">
                  <c:v>0.99</c:v>
                </c:pt>
                <c:pt idx="30">
                  <c:v>1</c:v>
                </c:pt>
                <c:pt idx="31">
                  <c:v>1.01</c:v>
                </c:pt>
                <c:pt idx="32">
                  <c:v>1.02</c:v>
                </c:pt>
                <c:pt idx="33">
                  <c:v>1.03</c:v>
                </c:pt>
                <c:pt idx="34">
                  <c:v>1.04</c:v>
                </c:pt>
                <c:pt idx="35">
                  <c:v>1.05</c:v>
                </c:pt>
                <c:pt idx="36">
                  <c:v>1.06</c:v>
                </c:pt>
                <c:pt idx="37">
                  <c:v>1.07</c:v>
                </c:pt>
                <c:pt idx="38">
                  <c:v>1.08</c:v>
                </c:pt>
                <c:pt idx="39">
                  <c:v>1.0900000000000001</c:v>
                </c:pt>
                <c:pt idx="40">
                  <c:v>1.1000000000000001</c:v>
                </c:pt>
                <c:pt idx="41">
                  <c:v>1.1100000000000001</c:v>
                </c:pt>
                <c:pt idx="42">
                  <c:v>1.1200000000000001</c:v>
                </c:pt>
                <c:pt idx="43">
                  <c:v>1.1299999999999999</c:v>
                </c:pt>
                <c:pt idx="44">
                  <c:v>1.1399999999999999</c:v>
                </c:pt>
                <c:pt idx="45">
                  <c:v>1.1499999999999999</c:v>
                </c:pt>
                <c:pt idx="46">
                  <c:v>1.1599999999999999</c:v>
                </c:pt>
                <c:pt idx="47">
                  <c:v>1.17</c:v>
                </c:pt>
                <c:pt idx="48">
                  <c:v>1.18</c:v>
                </c:pt>
                <c:pt idx="49">
                  <c:v>1.19</c:v>
                </c:pt>
                <c:pt idx="50">
                  <c:v>1.2</c:v>
                </c:pt>
                <c:pt idx="51">
                  <c:v>1.21</c:v>
                </c:pt>
                <c:pt idx="52">
                  <c:v>1.22</c:v>
                </c:pt>
                <c:pt idx="53">
                  <c:v>1.23</c:v>
                </c:pt>
                <c:pt idx="54">
                  <c:v>1.24</c:v>
                </c:pt>
                <c:pt idx="55">
                  <c:v>1.25</c:v>
                </c:pt>
                <c:pt idx="56">
                  <c:v>1.26</c:v>
                </c:pt>
                <c:pt idx="57">
                  <c:v>1.27</c:v>
                </c:pt>
                <c:pt idx="58">
                  <c:v>1.28</c:v>
                </c:pt>
                <c:pt idx="59">
                  <c:v>1.29</c:v>
                </c:pt>
                <c:pt idx="60">
                  <c:v>1.3</c:v>
                </c:pt>
                <c:pt idx="61">
                  <c:v>1.31</c:v>
                </c:pt>
                <c:pt idx="62">
                  <c:v>1.32</c:v>
                </c:pt>
                <c:pt idx="63">
                  <c:v>1.33</c:v>
                </c:pt>
                <c:pt idx="64">
                  <c:v>1.34</c:v>
                </c:pt>
                <c:pt idx="65">
                  <c:v>1.35</c:v>
                </c:pt>
                <c:pt idx="66">
                  <c:v>1.36</c:v>
                </c:pt>
                <c:pt idx="67">
                  <c:v>1.37</c:v>
                </c:pt>
                <c:pt idx="68">
                  <c:v>1.38</c:v>
                </c:pt>
                <c:pt idx="69">
                  <c:v>1.39</c:v>
                </c:pt>
                <c:pt idx="70">
                  <c:v>1.4</c:v>
                </c:pt>
                <c:pt idx="71">
                  <c:v>1.41</c:v>
                </c:pt>
                <c:pt idx="72">
                  <c:v>1.42</c:v>
                </c:pt>
                <c:pt idx="73">
                  <c:v>1.43</c:v>
                </c:pt>
                <c:pt idx="74">
                  <c:v>1.44</c:v>
                </c:pt>
                <c:pt idx="75">
                  <c:v>1.45</c:v>
                </c:pt>
                <c:pt idx="76">
                  <c:v>1.46</c:v>
                </c:pt>
                <c:pt idx="77">
                  <c:v>1.47</c:v>
                </c:pt>
                <c:pt idx="78">
                  <c:v>1.48</c:v>
                </c:pt>
                <c:pt idx="79">
                  <c:v>1.49</c:v>
                </c:pt>
                <c:pt idx="80">
                  <c:v>1.5</c:v>
                </c:pt>
                <c:pt idx="81">
                  <c:v>1.51</c:v>
                </c:pt>
                <c:pt idx="82">
                  <c:v>1.52</c:v>
                </c:pt>
                <c:pt idx="83">
                  <c:v>1.53</c:v>
                </c:pt>
                <c:pt idx="84">
                  <c:v>1.54</c:v>
                </c:pt>
                <c:pt idx="85">
                  <c:v>1.55</c:v>
                </c:pt>
                <c:pt idx="86">
                  <c:v>1.56</c:v>
                </c:pt>
                <c:pt idx="87">
                  <c:v>1.57</c:v>
                </c:pt>
                <c:pt idx="88">
                  <c:v>1.58</c:v>
                </c:pt>
                <c:pt idx="89">
                  <c:v>1.59</c:v>
                </c:pt>
                <c:pt idx="90">
                  <c:v>1.6</c:v>
                </c:pt>
                <c:pt idx="91">
                  <c:v>1.61</c:v>
                </c:pt>
                <c:pt idx="92">
                  <c:v>1.62</c:v>
                </c:pt>
                <c:pt idx="93">
                  <c:v>1.63</c:v>
                </c:pt>
                <c:pt idx="94">
                  <c:v>1.64</c:v>
                </c:pt>
                <c:pt idx="95">
                  <c:v>1.65</c:v>
                </c:pt>
                <c:pt idx="96">
                  <c:v>1.66</c:v>
                </c:pt>
                <c:pt idx="97">
                  <c:v>1.67</c:v>
                </c:pt>
                <c:pt idx="98">
                  <c:v>1.68</c:v>
                </c:pt>
                <c:pt idx="99">
                  <c:v>1.69</c:v>
                </c:pt>
                <c:pt idx="100">
                  <c:v>1.7</c:v>
                </c:pt>
                <c:pt idx="101">
                  <c:v>1.71</c:v>
                </c:pt>
                <c:pt idx="102">
                  <c:v>1.72</c:v>
                </c:pt>
                <c:pt idx="103">
                  <c:v>1.73</c:v>
                </c:pt>
                <c:pt idx="104">
                  <c:v>1.74</c:v>
                </c:pt>
                <c:pt idx="105">
                  <c:v>1.75</c:v>
                </c:pt>
                <c:pt idx="106">
                  <c:v>1.76</c:v>
                </c:pt>
                <c:pt idx="107">
                  <c:v>1.77</c:v>
                </c:pt>
                <c:pt idx="108">
                  <c:v>1.78</c:v>
                </c:pt>
                <c:pt idx="109">
                  <c:v>1.79</c:v>
                </c:pt>
                <c:pt idx="110">
                  <c:v>1.8</c:v>
                </c:pt>
                <c:pt idx="111">
                  <c:v>1.81</c:v>
                </c:pt>
                <c:pt idx="112">
                  <c:v>1.82</c:v>
                </c:pt>
                <c:pt idx="113">
                  <c:v>1.83</c:v>
                </c:pt>
                <c:pt idx="114">
                  <c:v>1.84</c:v>
                </c:pt>
                <c:pt idx="115">
                  <c:v>1.85</c:v>
                </c:pt>
                <c:pt idx="116">
                  <c:v>1.86</c:v>
                </c:pt>
                <c:pt idx="117">
                  <c:v>1.87</c:v>
                </c:pt>
                <c:pt idx="118">
                  <c:v>1.88</c:v>
                </c:pt>
                <c:pt idx="119">
                  <c:v>1.89</c:v>
                </c:pt>
                <c:pt idx="120">
                  <c:v>1.9</c:v>
                </c:pt>
                <c:pt idx="121">
                  <c:v>1.91</c:v>
                </c:pt>
                <c:pt idx="122">
                  <c:v>1.92</c:v>
                </c:pt>
                <c:pt idx="123">
                  <c:v>1.93</c:v>
                </c:pt>
                <c:pt idx="124">
                  <c:v>1.94</c:v>
                </c:pt>
                <c:pt idx="125">
                  <c:v>1.95</c:v>
                </c:pt>
                <c:pt idx="126">
                  <c:v>1.96</c:v>
                </c:pt>
                <c:pt idx="127">
                  <c:v>1.97</c:v>
                </c:pt>
                <c:pt idx="128">
                  <c:v>1.98</c:v>
                </c:pt>
                <c:pt idx="129">
                  <c:v>1.99</c:v>
                </c:pt>
                <c:pt idx="130">
                  <c:v>2</c:v>
                </c:pt>
                <c:pt idx="131">
                  <c:v>2.0099999999999998</c:v>
                </c:pt>
                <c:pt idx="132">
                  <c:v>2.02</c:v>
                </c:pt>
                <c:pt idx="133">
                  <c:v>2.0299999999999998</c:v>
                </c:pt>
                <c:pt idx="134">
                  <c:v>2.04</c:v>
                </c:pt>
                <c:pt idx="135">
                  <c:v>2.0499999999999998</c:v>
                </c:pt>
                <c:pt idx="136">
                  <c:v>2.06</c:v>
                </c:pt>
                <c:pt idx="137">
                  <c:v>2.0699999999999998</c:v>
                </c:pt>
                <c:pt idx="138">
                  <c:v>2.08</c:v>
                </c:pt>
                <c:pt idx="139">
                  <c:v>2.09</c:v>
                </c:pt>
                <c:pt idx="140">
                  <c:v>2.1</c:v>
                </c:pt>
                <c:pt idx="141">
                  <c:v>2.11</c:v>
                </c:pt>
                <c:pt idx="142">
                  <c:v>2.12</c:v>
                </c:pt>
                <c:pt idx="143">
                  <c:v>2.13</c:v>
                </c:pt>
                <c:pt idx="144">
                  <c:v>2.14</c:v>
                </c:pt>
                <c:pt idx="145">
                  <c:v>2.15</c:v>
                </c:pt>
                <c:pt idx="146">
                  <c:v>2.16</c:v>
                </c:pt>
                <c:pt idx="147">
                  <c:v>2.17</c:v>
                </c:pt>
                <c:pt idx="148">
                  <c:v>2.1800000000000002</c:v>
                </c:pt>
                <c:pt idx="149">
                  <c:v>2.19</c:v>
                </c:pt>
                <c:pt idx="150">
                  <c:v>2.2000000000000002</c:v>
                </c:pt>
                <c:pt idx="151">
                  <c:v>2.21</c:v>
                </c:pt>
                <c:pt idx="152">
                  <c:v>2.2200000000000002</c:v>
                </c:pt>
                <c:pt idx="153">
                  <c:v>2.23</c:v>
                </c:pt>
                <c:pt idx="154">
                  <c:v>2.2400000000000002</c:v>
                </c:pt>
                <c:pt idx="155">
                  <c:v>2.25</c:v>
                </c:pt>
                <c:pt idx="156">
                  <c:v>2.2599999999999998</c:v>
                </c:pt>
                <c:pt idx="157">
                  <c:v>2.27</c:v>
                </c:pt>
                <c:pt idx="158">
                  <c:v>2.2799999999999998</c:v>
                </c:pt>
                <c:pt idx="159">
                  <c:v>2.29</c:v>
                </c:pt>
                <c:pt idx="160">
                  <c:v>2.2999999999999998</c:v>
                </c:pt>
                <c:pt idx="161">
                  <c:v>2.31</c:v>
                </c:pt>
                <c:pt idx="162">
                  <c:v>2.3199999999999998</c:v>
                </c:pt>
                <c:pt idx="163">
                  <c:v>2.33</c:v>
                </c:pt>
                <c:pt idx="164">
                  <c:v>2.34</c:v>
                </c:pt>
                <c:pt idx="165">
                  <c:v>2.35</c:v>
                </c:pt>
                <c:pt idx="166">
                  <c:v>2.36</c:v>
                </c:pt>
                <c:pt idx="167">
                  <c:v>2.37</c:v>
                </c:pt>
                <c:pt idx="168">
                  <c:v>2.38</c:v>
                </c:pt>
                <c:pt idx="169">
                  <c:v>2.39</c:v>
                </c:pt>
                <c:pt idx="170">
                  <c:v>2.4</c:v>
                </c:pt>
                <c:pt idx="171">
                  <c:v>2.41</c:v>
                </c:pt>
                <c:pt idx="172">
                  <c:v>2.42</c:v>
                </c:pt>
                <c:pt idx="173">
                  <c:v>2.4300000000000002</c:v>
                </c:pt>
                <c:pt idx="174">
                  <c:v>2.44</c:v>
                </c:pt>
                <c:pt idx="175">
                  <c:v>2.4500000000000002</c:v>
                </c:pt>
                <c:pt idx="176">
                  <c:v>2.46</c:v>
                </c:pt>
                <c:pt idx="177">
                  <c:v>2.4700000000000002</c:v>
                </c:pt>
                <c:pt idx="178">
                  <c:v>2.48</c:v>
                </c:pt>
                <c:pt idx="179">
                  <c:v>2.4900000000000002</c:v>
                </c:pt>
                <c:pt idx="180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'Zone 1 Rent Model'!$Q$149:$Q$329</c15:sqref>
                  </c15:fullRef>
                </c:ext>
              </c:extLst>
              <c:f>'Zone 1 Rent Model'!$Q$150:$Q$329</c:f>
              <c:numCache>
                <c:formatCode>_("$"* #,##0.00_);_("$"* \(#,##0.00\);_("$"* "-"??_);_(@_)</c:formatCode>
                <c:ptCount val="180"/>
                <c:pt idx="0">
                  <c:v>2.2999999999999998</c:v>
                </c:pt>
                <c:pt idx="1">
                  <c:v>2.2999999999999998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2.2999999999999998</c:v>
                </c:pt>
                <c:pt idx="7">
                  <c:v>2.2999999999999998</c:v>
                </c:pt>
                <c:pt idx="8">
                  <c:v>2.2999999999999998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2.2999999999999998</c:v>
                </c:pt>
                <c:pt idx="12">
                  <c:v>2.2999999999999998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2.2999999999999998</c:v>
                </c:pt>
                <c:pt idx="18">
                  <c:v>2.2999999999999998</c:v>
                </c:pt>
                <c:pt idx="19">
                  <c:v>2.2999999999999998</c:v>
                </c:pt>
                <c:pt idx="20">
                  <c:v>2.2999999999999998</c:v>
                </c:pt>
                <c:pt idx="21">
                  <c:v>2.2999999999999998</c:v>
                </c:pt>
                <c:pt idx="22">
                  <c:v>2.2999999999999998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2.2999999999999998</c:v>
                </c:pt>
                <c:pt idx="26">
                  <c:v>2.2999999999999998</c:v>
                </c:pt>
                <c:pt idx="27">
                  <c:v>2.2999999999999998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2.2999999999999998</c:v>
                </c:pt>
                <c:pt idx="31">
                  <c:v>2.2999999999999998</c:v>
                </c:pt>
                <c:pt idx="32">
                  <c:v>2.2999999999999998</c:v>
                </c:pt>
                <c:pt idx="33">
                  <c:v>2.2999999999999998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2.2999999999999998</c:v>
                </c:pt>
                <c:pt idx="37">
                  <c:v>2.2999999999999998</c:v>
                </c:pt>
                <c:pt idx="38">
                  <c:v>2.2999999999999998</c:v>
                </c:pt>
                <c:pt idx="39">
                  <c:v>2.2999999999999998</c:v>
                </c:pt>
                <c:pt idx="40">
                  <c:v>2.2999999999999998</c:v>
                </c:pt>
                <c:pt idx="41">
                  <c:v>2.2999999999999998</c:v>
                </c:pt>
                <c:pt idx="42">
                  <c:v>2.2999999999999998</c:v>
                </c:pt>
                <c:pt idx="43">
                  <c:v>2.2999999999999998</c:v>
                </c:pt>
                <c:pt idx="44">
                  <c:v>2.2999999999999998</c:v>
                </c:pt>
                <c:pt idx="45">
                  <c:v>2.2999999999999998</c:v>
                </c:pt>
                <c:pt idx="46">
                  <c:v>2.2999999999999998</c:v>
                </c:pt>
                <c:pt idx="47">
                  <c:v>2.2999999999999998</c:v>
                </c:pt>
                <c:pt idx="48">
                  <c:v>2.2999999999999998</c:v>
                </c:pt>
                <c:pt idx="49">
                  <c:v>2.3256289314640197</c:v>
                </c:pt>
                <c:pt idx="50">
                  <c:v>2.369588249593674</c:v>
                </c:pt>
                <c:pt idx="51">
                  <c:v>2.4135475677233282</c:v>
                </c:pt>
                <c:pt idx="52">
                  <c:v>2.4575068858529754</c:v>
                </c:pt>
                <c:pt idx="53">
                  <c:v>2.5014662039826296</c:v>
                </c:pt>
                <c:pt idx="54">
                  <c:v>2.5454255221122839</c:v>
                </c:pt>
                <c:pt idx="55">
                  <c:v>2.5893848402419382</c:v>
                </c:pt>
                <c:pt idx="56">
                  <c:v>2.6333441583715933</c:v>
                </c:pt>
                <c:pt idx="57">
                  <c:v>2.6773034765012476</c:v>
                </c:pt>
                <c:pt idx="58">
                  <c:v>2.7212627946309027</c:v>
                </c:pt>
                <c:pt idx="59">
                  <c:v>2.765222112760557</c:v>
                </c:pt>
                <c:pt idx="60">
                  <c:v>2.8091814308902108</c:v>
                </c:pt>
                <c:pt idx="61">
                  <c:v>2.8531407490198619</c:v>
                </c:pt>
                <c:pt idx="62">
                  <c:v>2.8971000671495157</c:v>
                </c:pt>
                <c:pt idx="63">
                  <c:v>2.9410593852791664</c:v>
                </c:pt>
                <c:pt idx="64">
                  <c:v>2.985018703408822</c:v>
                </c:pt>
                <c:pt idx="65">
                  <c:v>3.0289780215384758</c:v>
                </c:pt>
                <c:pt idx="66">
                  <c:v>3.0729373396681297</c:v>
                </c:pt>
                <c:pt idx="67">
                  <c:v>3.1168966577977808</c:v>
                </c:pt>
                <c:pt idx="68">
                  <c:v>3.1608559759274364</c:v>
                </c:pt>
                <c:pt idx="69">
                  <c:v>3.2048152940570902</c:v>
                </c:pt>
                <c:pt idx="70">
                  <c:v>3.248774612186744</c:v>
                </c:pt>
                <c:pt idx="71">
                  <c:v>3.2927339303163952</c:v>
                </c:pt>
                <c:pt idx="72">
                  <c:v>3.3366932484460459</c:v>
                </c:pt>
                <c:pt idx="73">
                  <c:v>3.3806525665756997</c:v>
                </c:pt>
                <c:pt idx="74">
                  <c:v>3.4246118847053553</c:v>
                </c:pt>
                <c:pt idx="75">
                  <c:v>3.4685712028350095</c:v>
                </c:pt>
                <c:pt idx="76">
                  <c:v>3.5125305209646647</c:v>
                </c:pt>
                <c:pt idx="77">
                  <c:v>3.5564898390943189</c:v>
                </c:pt>
                <c:pt idx="78">
                  <c:v>3.6004491572239741</c:v>
                </c:pt>
                <c:pt idx="79">
                  <c:v>3.6444084753536354</c:v>
                </c:pt>
                <c:pt idx="80">
                  <c:v>3.6883677934832906</c:v>
                </c:pt>
                <c:pt idx="81">
                  <c:v>3.7323271116129444</c:v>
                </c:pt>
                <c:pt idx="82">
                  <c:v>3.7762864297426004</c:v>
                </c:pt>
                <c:pt idx="83">
                  <c:v>3.8202457478722542</c:v>
                </c:pt>
                <c:pt idx="84">
                  <c:v>3.8642050660019009</c:v>
                </c:pt>
                <c:pt idx="85">
                  <c:v>3.9081643841315561</c:v>
                </c:pt>
                <c:pt idx="86">
                  <c:v>3.9521237022612099</c:v>
                </c:pt>
                <c:pt idx="87">
                  <c:v>3.9960830203908637</c:v>
                </c:pt>
                <c:pt idx="88">
                  <c:v>4.0400423385205197</c:v>
                </c:pt>
                <c:pt idx="89">
                  <c:v>4.0840016566501731</c:v>
                </c:pt>
                <c:pt idx="90">
                  <c:v>4.1279609747798283</c:v>
                </c:pt>
                <c:pt idx="91">
                  <c:v>4.1719202929094816</c:v>
                </c:pt>
                <c:pt idx="92">
                  <c:v>4.2378592701039519</c:v>
                </c:pt>
                <c:pt idx="93">
                  <c:v>4.3037982472984355</c:v>
                </c:pt>
                <c:pt idx="94">
                  <c:v>4.3697372244929165</c:v>
                </c:pt>
                <c:pt idx="95">
                  <c:v>4.4356762016874001</c:v>
                </c:pt>
                <c:pt idx="96">
                  <c:v>4.501615178881881</c:v>
                </c:pt>
                <c:pt idx="97">
                  <c:v>4.5675541560763619</c:v>
                </c:pt>
                <c:pt idx="98">
                  <c:v>4.6334931332708322</c:v>
                </c:pt>
                <c:pt idx="99">
                  <c:v>4.6994321104653149</c:v>
                </c:pt>
                <c:pt idx="100">
                  <c:v>4.7653710876597959</c:v>
                </c:pt>
                <c:pt idx="101">
                  <c:v>4.8313100648542795</c:v>
                </c:pt>
                <c:pt idx="102">
                  <c:v>4.8972490420487604</c:v>
                </c:pt>
                <c:pt idx="103">
                  <c:v>4.963188019243244</c:v>
                </c:pt>
                <c:pt idx="104">
                  <c:v>5.029126996437725</c:v>
                </c:pt>
                <c:pt idx="105">
                  <c:v>5.0950659736322059</c:v>
                </c:pt>
                <c:pt idx="106">
                  <c:v>5.1610049508266895</c:v>
                </c:pt>
                <c:pt idx="107">
                  <c:v>5.2269439280211705</c:v>
                </c:pt>
                <c:pt idx="108">
                  <c:v>5.2928829052156541</c:v>
                </c:pt>
                <c:pt idx="109">
                  <c:v>5.3588218824101244</c:v>
                </c:pt>
                <c:pt idx="110">
                  <c:v>5.4247608596046053</c:v>
                </c:pt>
                <c:pt idx="111">
                  <c:v>5.490699836799088</c:v>
                </c:pt>
                <c:pt idx="112">
                  <c:v>5.5566388139935698</c:v>
                </c:pt>
                <c:pt idx="113">
                  <c:v>5.6225777911880526</c:v>
                </c:pt>
                <c:pt idx="114">
                  <c:v>5.6885167683825335</c:v>
                </c:pt>
                <c:pt idx="115">
                  <c:v>5.7544557455770144</c:v>
                </c:pt>
                <c:pt idx="116">
                  <c:v>5.8203947227714981</c:v>
                </c:pt>
                <c:pt idx="117">
                  <c:v>5.886333699965979</c:v>
                </c:pt>
                <c:pt idx="118">
                  <c:v>5.9522726771604493</c:v>
                </c:pt>
                <c:pt idx="119">
                  <c:v>6.0182116543549435</c:v>
                </c:pt>
                <c:pt idx="120">
                  <c:v>6.084150631549412</c:v>
                </c:pt>
                <c:pt idx="121">
                  <c:v>6.1500896087438832</c:v>
                </c:pt>
                <c:pt idx="122">
                  <c:v>6.2160285859383784</c:v>
                </c:pt>
                <c:pt idx="123">
                  <c:v>6.2819675631328469</c:v>
                </c:pt>
                <c:pt idx="124">
                  <c:v>6.3479065403273411</c:v>
                </c:pt>
                <c:pt idx="125">
                  <c:v>6.4138455175218114</c:v>
                </c:pt>
                <c:pt idx="126">
                  <c:v>6.4797844947163048</c:v>
                </c:pt>
                <c:pt idx="127">
                  <c:v>6.5457234719107751</c:v>
                </c:pt>
                <c:pt idx="128">
                  <c:v>6.6116624491052685</c:v>
                </c:pt>
                <c:pt idx="129">
                  <c:v>6.6776014262997396</c:v>
                </c:pt>
                <c:pt idx="130">
                  <c:v>6.7435404034942215</c:v>
                </c:pt>
                <c:pt idx="131">
                  <c:v>6.8094793806887033</c:v>
                </c:pt>
                <c:pt idx="132">
                  <c:v>6.8754183578831851</c:v>
                </c:pt>
                <c:pt idx="133">
                  <c:v>6.9413573350776678</c:v>
                </c:pt>
                <c:pt idx="134">
                  <c:v>7.0072963122721488</c:v>
                </c:pt>
                <c:pt idx="135">
                  <c:v>7.0952149485314573</c:v>
                </c:pt>
                <c:pt idx="136">
                  <c:v>7.1831335847907658</c:v>
                </c:pt>
                <c:pt idx="137">
                  <c:v>7.2710522210500743</c:v>
                </c:pt>
                <c:pt idx="138">
                  <c:v>7.3589708573093846</c:v>
                </c:pt>
                <c:pt idx="139">
                  <c:v>7.446889493568678</c:v>
                </c:pt>
                <c:pt idx="140">
                  <c:v>7.5348081298279714</c:v>
                </c:pt>
                <c:pt idx="141">
                  <c:v>7.6227267660872977</c:v>
                </c:pt>
                <c:pt idx="142">
                  <c:v>7.7106454023465911</c:v>
                </c:pt>
                <c:pt idx="143">
                  <c:v>7.7985640386059139</c:v>
                </c:pt>
                <c:pt idx="144">
                  <c:v>7.8864826748652082</c:v>
                </c:pt>
                <c:pt idx="145">
                  <c:v>7.9744013111245309</c:v>
                </c:pt>
                <c:pt idx="146">
                  <c:v>8.0623199473838234</c:v>
                </c:pt>
                <c:pt idx="147">
                  <c:v>8.1502385836431337</c:v>
                </c:pt>
                <c:pt idx="148">
                  <c:v>8.2381572199024422</c:v>
                </c:pt>
                <c:pt idx="149">
                  <c:v>8.3260758561617525</c:v>
                </c:pt>
                <c:pt idx="150">
                  <c:v>8.4139944924210592</c:v>
                </c:pt>
                <c:pt idx="151">
                  <c:v>8.5019131286803695</c:v>
                </c:pt>
                <c:pt idx="152">
                  <c:v>8.5898317649396763</c:v>
                </c:pt>
                <c:pt idx="153">
                  <c:v>8.6777504011989848</c:v>
                </c:pt>
                <c:pt idx="154">
                  <c:v>8.7656690374582951</c:v>
                </c:pt>
                <c:pt idx="155">
                  <c:v>8.8535876737175876</c:v>
                </c:pt>
                <c:pt idx="156">
                  <c:v>8.9415063099769139</c:v>
                </c:pt>
                <c:pt idx="157">
                  <c:v>9.0294249462362064</c:v>
                </c:pt>
                <c:pt idx="158">
                  <c:v>9.1173435824955149</c:v>
                </c:pt>
                <c:pt idx="159">
                  <c:v>9.2052622187548074</c:v>
                </c:pt>
                <c:pt idx="160">
                  <c:v>9.2931808550141177</c:v>
                </c:pt>
                <c:pt idx="161">
                  <c:v>9.3810994912734262</c:v>
                </c:pt>
                <c:pt idx="162">
                  <c:v>9.4690181275327348</c:v>
                </c:pt>
                <c:pt idx="163">
                  <c:v>9.5569367637920433</c:v>
                </c:pt>
                <c:pt idx="164">
                  <c:v>9.6448554000513518</c:v>
                </c:pt>
                <c:pt idx="165">
                  <c:v>9.7327740363106603</c:v>
                </c:pt>
                <c:pt idx="166">
                  <c:v>9.8206926725699688</c:v>
                </c:pt>
                <c:pt idx="167">
                  <c:v>9.9086113088292809</c:v>
                </c:pt>
                <c:pt idx="168">
                  <c:v>9.9965299450886036</c:v>
                </c:pt>
                <c:pt idx="169">
                  <c:v>10.084448581347898</c:v>
                </c:pt>
                <c:pt idx="170">
                  <c:v>10.172367217607219</c:v>
                </c:pt>
                <c:pt idx="171">
                  <c:v>10.260285853866513</c:v>
                </c:pt>
                <c:pt idx="172">
                  <c:v>10.348204490125838</c:v>
                </c:pt>
                <c:pt idx="173">
                  <c:v>10.436123126385132</c:v>
                </c:pt>
                <c:pt idx="174">
                  <c:v>10.524041762644442</c:v>
                </c:pt>
                <c:pt idx="175">
                  <c:v>10.611960398903721</c:v>
                </c:pt>
                <c:pt idx="176">
                  <c:v>10.699879035163059</c:v>
                </c:pt>
                <c:pt idx="177">
                  <c:v>10.787797671422338</c:v>
                </c:pt>
                <c:pt idx="178">
                  <c:v>10.875716307681675</c:v>
                </c:pt>
                <c:pt idx="179">
                  <c:v>10.985614603005775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149240"/>
        <c:axId val="3458538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'Zone 1 Rent Model'!$O$147</c15:sqref>
                        </c15:formulaRef>
                      </c:ext>
                    </c:extLst>
                    <c:strCache>
                      <c:ptCount val="1"/>
                      <c:pt idx="0">
                        <c:v>850 lb. Steer Price 1st Week Sept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'Zone 1 Rent Model'!$O$148:$O$329</c15:sqref>
                        </c15:fullRef>
                        <c15:formulaRef>
                          <c15:sqref>'Zone 1 Rent Model'!$O$149:$O$329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81"/>
                      <c:pt idx="0">
                        <c:v>0.7</c:v>
                      </c:pt>
                      <c:pt idx="1">
                        <c:v>0.71</c:v>
                      </c:pt>
                      <c:pt idx="2">
                        <c:v>0.72</c:v>
                      </c:pt>
                      <c:pt idx="3">
                        <c:v>0.73</c:v>
                      </c:pt>
                      <c:pt idx="4">
                        <c:v>0.74</c:v>
                      </c:pt>
                      <c:pt idx="5">
                        <c:v>0.75</c:v>
                      </c:pt>
                      <c:pt idx="6">
                        <c:v>0.76</c:v>
                      </c:pt>
                      <c:pt idx="7">
                        <c:v>0.77</c:v>
                      </c:pt>
                      <c:pt idx="8">
                        <c:v>0.78</c:v>
                      </c:pt>
                      <c:pt idx="9">
                        <c:v>0.79</c:v>
                      </c:pt>
                      <c:pt idx="10">
                        <c:v>0.8</c:v>
                      </c:pt>
                      <c:pt idx="11">
                        <c:v>0.81</c:v>
                      </c:pt>
                      <c:pt idx="12">
                        <c:v>0.82</c:v>
                      </c:pt>
                      <c:pt idx="13">
                        <c:v>0.83</c:v>
                      </c:pt>
                      <c:pt idx="14">
                        <c:v>0.84</c:v>
                      </c:pt>
                      <c:pt idx="15">
                        <c:v>0.85</c:v>
                      </c:pt>
                      <c:pt idx="16">
                        <c:v>0.86</c:v>
                      </c:pt>
                      <c:pt idx="17">
                        <c:v>0.87</c:v>
                      </c:pt>
                      <c:pt idx="18">
                        <c:v>0.88</c:v>
                      </c:pt>
                      <c:pt idx="19">
                        <c:v>0.89</c:v>
                      </c:pt>
                      <c:pt idx="20">
                        <c:v>0.9</c:v>
                      </c:pt>
                      <c:pt idx="21">
                        <c:v>0.91</c:v>
                      </c:pt>
                      <c:pt idx="22">
                        <c:v>0.92</c:v>
                      </c:pt>
                      <c:pt idx="23">
                        <c:v>0.93</c:v>
                      </c:pt>
                      <c:pt idx="24">
                        <c:v>0.94</c:v>
                      </c:pt>
                      <c:pt idx="25">
                        <c:v>0.95</c:v>
                      </c:pt>
                      <c:pt idx="26">
                        <c:v>0.96</c:v>
                      </c:pt>
                      <c:pt idx="27">
                        <c:v>0.97</c:v>
                      </c:pt>
                      <c:pt idx="28">
                        <c:v>0.98</c:v>
                      </c:pt>
                      <c:pt idx="29">
                        <c:v>0.99</c:v>
                      </c:pt>
                      <c:pt idx="30">
                        <c:v>1</c:v>
                      </c:pt>
                      <c:pt idx="31">
                        <c:v>1.01</c:v>
                      </c:pt>
                      <c:pt idx="32">
                        <c:v>1.02</c:v>
                      </c:pt>
                      <c:pt idx="33">
                        <c:v>1.03</c:v>
                      </c:pt>
                      <c:pt idx="34">
                        <c:v>1.04</c:v>
                      </c:pt>
                      <c:pt idx="35">
                        <c:v>1.05</c:v>
                      </c:pt>
                      <c:pt idx="36">
                        <c:v>1.06</c:v>
                      </c:pt>
                      <c:pt idx="37">
                        <c:v>1.07</c:v>
                      </c:pt>
                      <c:pt idx="38">
                        <c:v>1.08</c:v>
                      </c:pt>
                      <c:pt idx="39">
                        <c:v>1.0900000000000001</c:v>
                      </c:pt>
                      <c:pt idx="40">
                        <c:v>1.1000000000000001</c:v>
                      </c:pt>
                      <c:pt idx="41">
                        <c:v>1.1100000000000001</c:v>
                      </c:pt>
                      <c:pt idx="42">
                        <c:v>1.1200000000000001</c:v>
                      </c:pt>
                      <c:pt idx="43">
                        <c:v>1.1299999999999999</c:v>
                      </c:pt>
                      <c:pt idx="44">
                        <c:v>1.1399999999999999</c:v>
                      </c:pt>
                      <c:pt idx="45">
                        <c:v>1.1499999999999999</c:v>
                      </c:pt>
                      <c:pt idx="46">
                        <c:v>1.1599999999999999</c:v>
                      </c:pt>
                      <c:pt idx="47">
                        <c:v>1.17</c:v>
                      </c:pt>
                      <c:pt idx="48">
                        <c:v>1.18</c:v>
                      </c:pt>
                      <c:pt idx="49">
                        <c:v>1.19</c:v>
                      </c:pt>
                      <c:pt idx="50">
                        <c:v>1.2</c:v>
                      </c:pt>
                      <c:pt idx="51">
                        <c:v>1.21</c:v>
                      </c:pt>
                      <c:pt idx="52">
                        <c:v>1.22</c:v>
                      </c:pt>
                      <c:pt idx="53">
                        <c:v>1.23</c:v>
                      </c:pt>
                      <c:pt idx="54">
                        <c:v>1.24</c:v>
                      </c:pt>
                      <c:pt idx="55">
                        <c:v>1.25</c:v>
                      </c:pt>
                      <c:pt idx="56">
                        <c:v>1.26</c:v>
                      </c:pt>
                      <c:pt idx="57">
                        <c:v>1.27</c:v>
                      </c:pt>
                      <c:pt idx="58">
                        <c:v>1.28</c:v>
                      </c:pt>
                      <c:pt idx="59">
                        <c:v>1.29</c:v>
                      </c:pt>
                      <c:pt idx="60">
                        <c:v>1.3</c:v>
                      </c:pt>
                      <c:pt idx="61">
                        <c:v>1.31</c:v>
                      </c:pt>
                      <c:pt idx="62">
                        <c:v>1.32</c:v>
                      </c:pt>
                      <c:pt idx="63">
                        <c:v>1.33</c:v>
                      </c:pt>
                      <c:pt idx="64">
                        <c:v>1.34</c:v>
                      </c:pt>
                      <c:pt idx="65">
                        <c:v>1.35</c:v>
                      </c:pt>
                      <c:pt idx="66">
                        <c:v>1.36</c:v>
                      </c:pt>
                      <c:pt idx="67">
                        <c:v>1.37</c:v>
                      </c:pt>
                      <c:pt idx="68">
                        <c:v>1.38</c:v>
                      </c:pt>
                      <c:pt idx="69">
                        <c:v>1.39</c:v>
                      </c:pt>
                      <c:pt idx="70">
                        <c:v>1.4</c:v>
                      </c:pt>
                      <c:pt idx="71">
                        <c:v>1.41</c:v>
                      </c:pt>
                      <c:pt idx="72">
                        <c:v>1.42</c:v>
                      </c:pt>
                      <c:pt idx="73">
                        <c:v>1.43</c:v>
                      </c:pt>
                      <c:pt idx="74">
                        <c:v>1.44</c:v>
                      </c:pt>
                      <c:pt idx="75">
                        <c:v>1.45</c:v>
                      </c:pt>
                      <c:pt idx="76">
                        <c:v>1.46</c:v>
                      </c:pt>
                      <c:pt idx="77">
                        <c:v>1.47</c:v>
                      </c:pt>
                      <c:pt idx="78">
                        <c:v>1.48</c:v>
                      </c:pt>
                      <c:pt idx="79">
                        <c:v>1.49</c:v>
                      </c:pt>
                      <c:pt idx="80">
                        <c:v>1.5</c:v>
                      </c:pt>
                      <c:pt idx="81">
                        <c:v>1.51</c:v>
                      </c:pt>
                      <c:pt idx="82">
                        <c:v>1.52</c:v>
                      </c:pt>
                      <c:pt idx="83">
                        <c:v>1.53</c:v>
                      </c:pt>
                      <c:pt idx="84">
                        <c:v>1.54</c:v>
                      </c:pt>
                      <c:pt idx="85">
                        <c:v>1.55</c:v>
                      </c:pt>
                      <c:pt idx="86">
                        <c:v>1.56</c:v>
                      </c:pt>
                      <c:pt idx="87">
                        <c:v>1.57</c:v>
                      </c:pt>
                      <c:pt idx="88">
                        <c:v>1.58</c:v>
                      </c:pt>
                      <c:pt idx="89">
                        <c:v>1.59</c:v>
                      </c:pt>
                      <c:pt idx="90">
                        <c:v>1.6</c:v>
                      </c:pt>
                      <c:pt idx="91">
                        <c:v>1.61</c:v>
                      </c:pt>
                      <c:pt idx="92">
                        <c:v>1.62</c:v>
                      </c:pt>
                      <c:pt idx="93">
                        <c:v>1.63</c:v>
                      </c:pt>
                      <c:pt idx="94">
                        <c:v>1.64</c:v>
                      </c:pt>
                      <c:pt idx="95">
                        <c:v>1.65</c:v>
                      </c:pt>
                      <c:pt idx="96">
                        <c:v>1.66</c:v>
                      </c:pt>
                      <c:pt idx="97">
                        <c:v>1.67</c:v>
                      </c:pt>
                      <c:pt idx="98">
                        <c:v>1.68</c:v>
                      </c:pt>
                      <c:pt idx="99">
                        <c:v>1.69</c:v>
                      </c:pt>
                      <c:pt idx="100">
                        <c:v>1.7</c:v>
                      </c:pt>
                      <c:pt idx="101">
                        <c:v>1.71</c:v>
                      </c:pt>
                      <c:pt idx="102">
                        <c:v>1.72</c:v>
                      </c:pt>
                      <c:pt idx="103">
                        <c:v>1.73</c:v>
                      </c:pt>
                      <c:pt idx="104">
                        <c:v>1.74</c:v>
                      </c:pt>
                      <c:pt idx="105">
                        <c:v>1.75</c:v>
                      </c:pt>
                      <c:pt idx="106">
                        <c:v>1.76</c:v>
                      </c:pt>
                      <c:pt idx="107">
                        <c:v>1.77</c:v>
                      </c:pt>
                      <c:pt idx="108">
                        <c:v>1.78</c:v>
                      </c:pt>
                      <c:pt idx="109">
                        <c:v>1.79</c:v>
                      </c:pt>
                      <c:pt idx="110">
                        <c:v>1.8</c:v>
                      </c:pt>
                      <c:pt idx="111">
                        <c:v>1.81</c:v>
                      </c:pt>
                      <c:pt idx="112">
                        <c:v>1.82</c:v>
                      </c:pt>
                      <c:pt idx="113">
                        <c:v>1.83</c:v>
                      </c:pt>
                      <c:pt idx="114">
                        <c:v>1.84</c:v>
                      </c:pt>
                      <c:pt idx="115">
                        <c:v>1.85</c:v>
                      </c:pt>
                      <c:pt idx="116">
                        <c:v>1.86</c:v>
                      </c:pt>
                      <c:pt idx="117">
                        <c:v>1.87</c:v>
                      </c:pt>
                      <c:pt idx="118">
                        <c:v>1.88</c:v>
                      </c:pt>
                      <c:pt idx="119">
                        <c:v>1.89</c:v>
                      </c:pt>
                      <c:pt idx="120">
                        <c:v>1.9</c:v>
                      </c:pt>
                      <c:pt idx="121">
                        <c:v>1.91</c:v>
                      </c:pt>
                      <c:pt idx="122">
                        <c:v>1.92</c:v>
                      </c:pt>
                      <c:pt idx="123">
                        <c:v>1.93</c:v>
                      </c:pt>
                      <c:pt idx="124">
                        <c:v>1.94</c:v>
                      </c:pt>
                      <c:pt idx="125">
                        <c:v>1.95</c:v>
                      </c:pt>
                      <c:pt idx="126">
                        <c:v>1.96</c:v>
                      </c:pt>
                      <c:pt idx="127">
                        <c:v>1.97</c:v>
                      </c:pt>
                      <c:pt idx="128">
                        <c:v>1.98</c:v>
                      </c:pt>
                      <c:pt idx="129">
                        <c:v>1.99</c:v>
                      </c:pt>
                      <c:pt idx="130">
                        <c:v>2</c:v>
                      </c:pt>
                      <c:pt idx="131">
                        <c:v>2.0099999999999998</c:v>
                      </c:pt>
                      <c:pt idx="132">
                        <c:v>2.02</c:v>
                      </c:pt>
                      <c:pt idx="133">
                        <c:v>2.0299999999999998</c:v>
                      </c:pt>
                      <c:pt idx="134">
                        <c:v>2.04</c:v>
                      </c:pt>
                      <c:pt idx="135">
                        <c:v>2.0499999999999998</c:v>
                      </c:pt>
                      <c:pt idx="136">
                        <c:v>2.06</c:v>
                      </c:pt>
                      <c:pt idx="137">
                        <c:v>2.0699999999999998</c:v>
                      </c:pt>
                      <c:pt idx="138">
                        <c:v>2.08</c:v>
                      </c:pt>
                      <c:pt idx="139">
                        <c:v>2.09</c:v>
                      </c:pt>
                      <c:pt idx="140">
                        <c:v>2.1</c:v>
                      </c:pt>
                      <c:pt idx="141">
                        <c:v>2.11</c:v>
                      </c:pt>
                      <c:pt idx="142">
                        <c:v>2.12</c:v>
                      </c:pt>
                      <c:pt idx="143">
                        <c:v>2.13</c:v>
                      </c:pt>
                      <c:pt idx="144">
                        <c:v>2.14</c:v>
                      </c:pt>
                      <c:pt idx="145">
                        <c:v>2.15</c:v>
                      </c:pt>
                      <c:pt idx="146">
                        <c:v>2.16</c:v>
                      </c:pt>
                      <c:pt idx="147">
                        <c:v>2.17</c:v>
                      </c:pt>
                      <c:pt idx="148">
                        <c:v>2.1800000000000002</c:v>
                      </c:pt>
                      <c:pt idx="149">
                        <c:v>2.19</c:v>
                      </c:pt>
                      <c:pt idx="150">
                        <c:v>2.2000000000000002</c:v>
                      </c:pt>
                      <c:pt idx="151">
                        <c:v>2.21</c:v>
                      </c:pt>
                      <c:pt idx="152">
                        <c:v>2.2200000000000002</c:v>
                      </c:pt>
                      <c:pt idx="153">
                        <c:v>2.23</c:v>
                      </c:pt>
                      <c:pt idx="154">
                        <c:v>2.2400000000000002</c:v>
                      </c:pt>
                      <c:pt idx="155">
                        <c:v>2.25</c:v>
                      </c:pt>
                      <c:pt idx="156">
                        <c:v>2.2599999999999998</c:v>
                      </c:pt>
                      <c:pt idx="157">
                        <c:v>2.27</c:v>
                      </c:pt>
                      <c:pt idx="158">
                        <c:v>2.2799999999999998</c:v>
                      </c:pt>
                      <c:pt idx="159">
                        <c:v>2.29</c:v>
                      </c:pt>
                      <c:pt idx="160">
                        <c:v>2.2999999999999998</c:v>
                      </c:pt>
                      <c:pt idx="161">
                        <c:v>2.31</c:v>
                      </c:pt>
                      <c:pt idx="162">
                        <c:v>2.3199999999999998</c:v>
                      </c:pt>
                      <c:pt idx="163">
                        <c:v>2.33</c:v>
                      </c:pt>
                      <c:pt idx="164">
                        <c:v>2.34</c:v>
                      </c:pt>
                      <c:pt idx="165">
                        <c:v>2.35</c:v>
                      </c:pt>
                      <c:pt idx="166">
                        <c:v>2.36</c:v>
                      </c:pt>
                      <c:pt idx="167">
                        <c:v>2.37</c:v>
                      </c:pt>
                      <c:pt idx="168">
                        <c:v>2.38</c:v>
                      </c:pt>
                      <c:pt idx="169">
                        <c:v>2.39</c:v>
                      </c:pt>
                      <c:pt idx="170">
                        <c:v>2.4</c:v>
                      </c:pt>
                      <c:pt idx="171">
                        <c:v>2.41</c:v>
                      </c:pt>
                      <c:pt idx="172">
                        <c:v>2.42</c:v>
                      </c:pt>
                      <c:pt idx="173">
                        <c:v>2.4300000000000002</c:v>
                      </c:pt>
                      <c:pt idx="174">
                        <c:v>2.44</c:v>
                      </c:pt>
                      <c:pt idx="175">
                        <c:v>2.4500000000000002</c:v>
                      </c:pt>
                      <c:pt idx="176">
                        <c:v>2.46</c:v>
                      </c:pt>
                      <c:pt idx="177">
                        <c:v>2.4700000000000002</c:v>
                      </c:pt>
                      <c:pt idx="178">
                        <c:v>2.48</c:v>
                      </c:pt>
                      <c:pt idx="179">
                        <c:v>2.4900000000000002</c:v>
                      </c:pt>
                      <c:pt idx="180">
                        <c:v>2.5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'Zone 1 Rent Model'!$O$149:$O$329</c15:sqref>
                        </c15:fullRef>
                        <c15:formulaRef>
                          <c15:sqref>'Zone 1 Rent Model'!$O$150:$O$329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80"/>
                      <c:pt idx="0">
                        <c:v>0.71</c:v>
                      </c:pt>
                      <c:pt idx="1">
                        <c:v>0.72</c:v>
                      </c:pt>
                      <c:pt idx="2">
                        <c:v>0.73</c:v>
                      </c:pt>
                      <c:pt idx="3">
                        <c:v>0.74</c:v>
                      </c:pt>
                      <c:pt idx="4">
                        <c:v>0.75</c:v>
                      </c:pt>
                      <c:pt idx="5">
                        <c:v>0.76</c:v>
                      </c:pt>
                      <c:pt idx="6">
                        <c:v>0.77</c:v>
                      </c:pt>
                      <c:pt idx="7">
                        <c:v>0.78</c:v>
                      </c:pt>
                      <c:pt idx="8">
                        <c:v>0.79</c:v>
                      </c:pt>
                      <c:pt idx="9">
                        <c:v>0.8</c:v>
                      </c:pt>
                      <c:pt idx="10">
                        <c:v>0.81</c:v>
                      </c:pt>
                      <c:pt idx="11">
                        <c:v>0.82</c:v>
                      </c:pt>
                      <c:pt idx="12">
                        <c:v>0.83</c:v>
                      </c:pt>
                      <c:pt idx="13">
                        <c:v>0.84</c:v>
                      </c:pt>
                      <c:pt idx="14">
                        <c:v>0.85</c:v>
                      </c:pt>
                      <c:pt idx="15">
                        <c:v>0.86</c:v>
                      </c:pt>
                      <c:pt idx="16">
                        <c:v>0.87</c:v>
                      </c:pt>
                      <c:pt idx="17">
                        <c:v>0.88</c:v>
                      </c:pt>
                      <c:pt idx="18">
                        <c:v>0.89</c:v>
                      </c:pt>
                      <c:pt idx="19">
                        <c:v>0.9</c:v>
                      </c:pt>
                      <c:pt idx="20">
                        <c:v>0.91</c:v>
                      </c:pt>
                      <c:pt idx="21">
                        <c:v>0.92</c:v>
                      </c:pt>
                      <c:pt idx="22">
                        <c:v>0.93</c:v>
                      </c:pt>
                      <c:pt idx="23">
                        <c:v>0.94</c:v>
                      </c:pt>
                      <c:pt idx="24">
                        <c:v>0.95</c:v>
                      </c:pt>
                      <c:pt idx="25">
                        <c:v>0.96</c:v>
                      </c:pt>
                      <c:pt idx="26">
                        <c:v>0.97</c:v>
                      </c:pt>
                      <c:pt idx="27">
                        <c:v>0.98</c:v>
                      </c:pt>
                      <c:pt idx="28">
                        <c:v>0.99</c:v>
                      </c:pt>
                      <c:pt idx="29">
                        <c:v>1</c:v>
                      </c:pt>
                      <c:pt idx="30">
                        <c:v>1.01</c:v>
                      </c:pt>
                      <c:pt idx="31">
                        <c:v>1.02</c:v>
                      </c:pt>
                      <c:pt idx="32">
                        <c:v>1.03</c:v>
                      </c:pt>
                      <c:pt idx="33">
                        <c:v>1.04</c:v>
                      </c:pt>
                      <c:pt idx="34">
                        <c:v>1.05</c:v>
                      </c:pt>
                      <c:pt idx="35">
                        <c:v>1.06</c:v>
                      </c:pt>
                      <c:pt idx="36">
                        <c:v>1.07</c:v>
                      </c:pt>
                      <c:pt idx="37">
                        <c:v>1.08</c:v>
                      </c:pt>
                      <c:pt idx="38">
                        <c:v>1.0900000000000001</c:v>
                      </c:pt>
                      <c:pt idx="39">
                        <c:v>1.1000000000000001</c:v>
                      </c:pt>
                      <c:pt idx="40">
                        <c:v>1.1100000000000001</c:v>
                      </c:pt>
                      <c:pt idx="41">
                        <c:v>1.1200000000000001</c:v>
                      </c:pt>
                      <c:pt idx="42">
                        <c:v>1.1299999999999999</c:v>
                      </c:pt>
                      <c:pt idx="43">
                        <c:v>1.1399999999999999</c:v>
                      </c:pt>
                      <c:pt idx="44">
                        <c:v>1.1499999999999999</c:v>
                      </c:pt>
                      <c:pt idx="45">
                        <c:v>1.1599999999999999</c:v>
                      </c:pt>
                      <c:pt idx="46">
                        <c:v>1.17</c:v>
                      </c:pt>
                      <c:pt idx="47">
                        <c:v>1.18</c:v>
                      </c:pt>
                      <c:pt idx="48">
                        <c:v>1.19</c:v>
                      </c:pt>
                      <c:pt idx="49">
                        <c:v>1.2</c:v>
                      </c:pt>
                      <c:pt idx="50">
                        <c:v>1.21</c:v>
                      </c:pt>
                      <c:pt idx="51">
                        <c:v>1.22</c:v>
                      </c:pt>
                      <c:pt idx="52">
                        <c:v>1.23</c:v>
                      </c:pt>
                      <c:pt idx="53">
                        <c:v>1.24</c:v>
                      </c:pt>
                      <c:pt idx="54">
                        <c:v>1.25</c:v>
                      </c:pt>
                      <c:pt idx="55">
                        <c:v>1.26</c:v>
                      </c:pt>
                      <c:pt idx="56">
                        <c:v>1.27</c:v>
                      </c:pt>
                      <c:pt idx="57">
                        <c:v>1.28</c:v>
                      </c:pt>
                      <c:pt idx="58">
                        <c:v>1.29</c:v>
                      </c:pt>
                      <c:pt idx="59">
                        <c:v>1.3</c:v>
                      </c:pt>
                      <c:pt idx="60">
                        <c:v>1.31</c:v>
                      </c:pt>
                      <c:pt idx="61">
                        <c:v>1.32</c:v>
                      </c:pt>
                      <c:pt idx="62">
                        <c:v>1.33</c:v>
                      </c:pt>
                      <c:pt idx="63">
                        <c:v>1.34</c:v>
                      </c:pt>
                      <c:pt idx="64">
                        <c:v>1.35</c:v>
                      </c:pt>
                      <c:pt idx="65">
                        <c:v>1.36</c:v>
                      </c:pt>
                      <c:pt idx="66">
                        <c:v>1.37</c:v>
                      </c:pt>
                      <c:pt idx="67">
                        <c:v>1.38</c:v>
                      </c:pt>
                      <c:pt idx="68">
                        <c:v>1.39</c:v>
                      </c:pt>
                      <c:pt idx="69">
                        <c:v>1.4</c:v>
                      </c:pt>
                      <c:pt idx="70">
                        <c:v>1.41</c:v>
                      </c:pt>
                      <c:pt idx="71">
                        <c:v>1.42</c:v>
                      </c:pt>
                      <c:pt idx="72">
                        <c:v>1.43</c:v>
                      </c:pt>
                      <c:pt idx="73">
                        <c:v>1.44</c:v>
                      </c:pt>
                      <c:pt idx="74">
                        <c:v>1.45</c:v>
                      </c:pt>
                      <c:pt idx="75">
                        <c:v>1.46</c:v>
                      </c:pt>
                      <c:pt idx="76">
                        <c:v>1.47</c:v>
                      </c:pt>
                      <c:pt idx="77">
                        <c:v>1.48</c:v>
                      </c:pt>
                      <c:pt idx="78">
                        <c:v>1.49</c:v>
                      </c:pt>
                      <c:pt idx="79">
                        <c:v>1.5</c:v>
                      </c:pt>
                      <c:pt idx="80">
                        <c:v>1.51</c:v>
                      </c:pt>
                      <c:pt idx="81">
                        <c:v>1.52</c:v>
                      </c:pt>
                      <c:pt idx="82">
                        <c:v>1.53</c:v>
                      </c:pt>
                      <c:pt idx="83">
                        <c:v>1.54</c:v>
                      </c:pt>
                      <c:pt idx="84">
                        <c:v>1.55</c:v>
                      </c:pt>
                      <c:pt idx="85">
                        <c:v>1.56</c:v>
                      </c:pt>
                      <c:pt idx="86">
                        <c:v>1.57</c:v>
                      </c:pt>
                      <c:pt idx="87">
                        <c:v>1.58</c:v>
                      </c:pt>
                      <c:pt idx="88">
                        <c:v>1.59</c:v>
                      </c:pt>
                      <c:pt idx="89">
                        <c:v>1.6</c:v>
                      </c:pt>
                      <c:pt idx="90">
                        <c:v>1.61</c:v>
                      </c:pt>
                      <c:pt idx="91">
                        <c:v>1.62</c:v>
                      </c:pt>
                      <c:pt idx="92">
                        <c:v>1.63</c:v>
                      </c:pt>
                      <c:pt idx="93">
                        <c:v>1.64</c:v>
                      </c:pt>
                      <c:pt idx="94">
                        <c:v>1.65</c:v>
                      </c:pt>
                      <c:pt idx="95">
                        <c:v>1.66</c:v>
                      </c:pt>
                      <c:pt idx="96">
                        <c:v>1.67</c:v>
                      </c:pt>
                      <c:pt idx="97">
                        <c:v>1.68</c:v>
                      </c:pt>
                      <c:pt idx="98">
                        <c:v>1.69</c:v>
                      </c:pt>
                      <c:pt idx="99">
                        <c:v>1.7</c:v>
                      </c:pt>
                      <c:pt idx="100">
                        <c:v>1.71</c:v>
                      </c:pt>
                      <c:pt idx="101">
                        <c:v>1.72</c:v>
                      </c:pt>
                      <c:pt idx="102">
                        <c:v>1.73</c:v>
                      </c:pt>
                      <c:pt idx="103">
                        <c:v>1.74</c:v>
                      </c:pt>
                      <c:pt idx="104">
                        <c:v>1.75</c:v>
                      </c:pt>
                      <c:pt idx="105">
                        <c:v>1.76</c:v>
                      </c:pt>
                      <c:pt idx="106">
                        <c:v>1.77</c:v>
                      </c:pt>
                      <c:pt idx="107">
                        <c:v>1.78</c:v>
                      </c:pt>
                      <c:pt idx="108">
                        <c:v>1.79</c:v>
                      </c:pt>
                      <c:pt idx="109">
                        <c:v>1.8</c:v>
                      </c:pt>
                      <c:pt idx="110">
                        <c:v>1.81</c:v>
                      </c:pt>
                      <c:pt idx="111">
                        <c:v>1.82</c:v>
                      </c:pt>
                      <c:pt idx="112">
                        <c:v>1.83</c:v>
                      </c:pt>
                      <c:pt idx="113">
                        <c:v>1.84</c:v>
                      </c:pt>
                      <c:pt idx="114">
                        <c:v>1.85</c:v>
                      </c:pt>
                      <c:pt idx="115">
                        <c:v>1.86</c:v>
                      </c:pt>
                      <c:pt idx="116">
                        <c:v>1.87</c:v>
                      </c:pt>
                      <c:pt idx="117">
                        <c:v>1.88</c:v>
                      </c:pt>
                      <c:pt idx="118">
                        <c:v>1.89</c:v>
                      </c:pt>
                      <c:pt idx="119">
                        <c:v>1.9</c:v>
                      </c:pt>
                      <c:pt idx="120">
                        <c:v>1.91</c:v>
                      </c:pt>
                      <c:pt idx="121">
                        <c:v>1.92</c:v>
                      </c:pt>
                      <c:pt idx="122">
                        <c:v>1.93</c:v>
                      </c:pt>
                      <c:pt idx="123">
                        <c:v>1.94</c:v>
                      </c:pt>
                      <c:pt idx="124">
                        <c:v>1.95</c:v>
                      </c:pt>
                      <c:pt idx="125">
                        <c:v>1.96</c:v>
                      </c:pt>
                      <c:pt idx="126">
                        <c:v>1.97</c:v>
                      </c:pt>
                      <c:pt idx="127">
                        <c:v>1.98</c:v>
                      </c:pt>
                      <c:pt idx="128">
                        <c:v>1.99</c:v>
                      </c:pt>
                      <c:pt idx="129">
                        <c:v>2</c:v>
                      </c:pt>
                      <c:pt idx="130">
                        <c:v>2.0099999999999998</c:v>
                      </c:pt>
                      <c:pt idx="131">
                        <c:v>2.02</c:v>
                      </c:pt>
                      <c:pt idx="132">
                        <c:v>2.0299999999999998</c:v>
                      </c:pt>
                      <c:pt idx="133">
                        <c:v>2.04</c:v>
                      </c:pt>
                      <c:pt idx="134">
                        <c:v>2.0499999999999998</c:v>
                      </c:pt>
                      <c:pt idx="135">
                        <c:v>2.06</c:v>
                      </c:pt>
                      <c:pt idx="136">
                        <c:v>2.0699999999999998</c:v>
                      </c:pt>
                      <c:pt idx="137">
                        <c:v>2.08</c:v>
                      </c:pt>
                      <c:pt idx="138">
                        <c:v>2.09</c:v>
                      </c:pt>
                      <c:pt idx="139">
                        <c:v>2.1</c:v>
                      </c:pt>
                      <c:pt idx="140">
                        <c:v>2.11</c:v>
                      </c:pt>
                      <c:pt idx="141">
                        <c:v>2.12</c:v>
                      </c:pt>
                      <c:pt idx="142">
                        <c:v>2.13</c:v>
                      </c:pt>
                      <c:pt idx="143">
                        <c:v>2.14</c:v>
                      </c:pt>
                      <c:pt idx="144">
                        <c:v>2.15</c:v>
                      </c:pt>
                      <c:pt idx="145">
                        <c:v>2.16</c:v>
                      </c:pt>
                      <c:pt idx="146">
                        <c:v>2.17</c:v>
                      </c:pt>
                      <c:pt idx="147">
                        <c:v>2.1800000000000002</c:v>
                      </c:pt>
                      <c:pt idx="148">
                        <c:v>2.19</c:v>
                      </c:pt>
                      <c:pt idx="149">
                        <c:v>2.2000000000000002</c:v>
                      </c:pt>
                      <c:pt idx="150">
                        <c:v>2.21</c:v>
                      </c:pt>
                      <c:pt idx="151">
                        <c:v>2.2200000000000002</c:v>
                      </c:pt>
                      <c:pt idx="152">
                        <c:v>2.23</c:v>
                      </c:pt>
                      <c:pt idx="153">
                        <c:v>2.2400000000000002</c:v>
                      </c:pt>
                      <c:pt idx="154">
                        <c:v>2.25</c:v>
                      </c:pt>
                      <c:pt idx="155">
                        <c:v>2.2599999999999998</c:v>
                      </c:pt>
                      <c:pt idx="156">
                        <c:v>2.27</c:v>
                      </c:pt>
                      <c:pt idx="157">
                        <c:v>2.2799999999999998</c:v>
                      </c:pt>
                      <c:pt idx="158">
                        <c:v>2.29</c:v>
                      </c:pt>
                      <c:pt idx="159">
                        <c:v>2.2999999999999998</c:v>
                      </c:pt>
                      <c:pt idx="160">
                        <c:v>2.31</c:v>
                      </c:pt>
                      <c:pt idx="161">
                        <c:v>2.3199999999999998</c:v>
                      </c:pt>
                      <c:pt idx="162">
                        <c:v>2.33</c:v>
                      </c:pt>
                      <c:pt idx="163">
                        <c:v>2.34</c:v>
                      </c:pt>
                      <c:pt idx="164">
                        <c:v>2.35</c:v>
                      </c:pt>
                      <c:pt idx="165">
                        <c:v>2.36</c:v>
                      </c:pt>
                      <c:pt idx="166">
                        <c:v>2.37</c:v>
                      </c:pt>
                      <c:pt idx="167">
                        <c:v>2.38</c:v>
                      </c:pt>
                      <c:pt idx="168">
                        <c:v>2.39</c:v>
                      </c:pt>
                      <c:pt idx="169">
                        <c:v>2.4</c:v>
                      </c:pt>
                      <c:pt idx="170">
                        <c:v>2.41</c:v>
                      </c:pt>
                      <c:pt idx="171">
                        <c:v>2.42</c:v>
                      </c:pt>
                      <c:pt idx="172">
                        <c:v>2.4300000000000002</c:v>
                      </c:pt>
                      <c:pt idx="173">
                        <c:v>2.44</c:v>
                      </c:pt>
                      <c:pt idx="174">
                        <c:v>2.4500000000000002</c:v>
                      </c:pt>
                      <c:pt idx="175">
                        <c:v>2.46</c:v>
                      </c:pt>
                      <c:pt idx="176">
                        <c:v>2.4700000000000002</c:v>
                      </c:pt>
                      <c:pt idx="177">
                        <c:v>2.48</c:v>
                      </c:pt>
                      <c:pt idx="178">
                        <c:v>2.4900000000000002</c:v>
                      </c:pt>
                      <c:pt idx="179">
                        <c:v>2.5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44149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b="1"/>
                  <a:t>850 lb. Steer Price 1st Week Sept ($/lb.)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853824"/>
        <c:crosses val="autoZero"/>
        <c:auto val="1"/>
        <c:lblAlgn val="ctr"/>
        <c:lblOffset val="80"/>
        <c:noMultiLvlLbl val="0"/>
      </c:catAx>
      <c:valAx>
        <c:axId val="34585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b="1"/>
                  <a:t>Rental Rate ($/AUM)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14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'Zone 2 Rent Model'!$P$147</c:f>
              <c:strCache>
                <c:ptCount val="1"/>
                <c:pt idx="0">
                  <c:v>Zone 2 Government Rent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'Zone 2 Rent Model'!$O$148:$O$329</c15:sqref>
                  </c15:fullRef>
                </c:ext>
              </c:extLst>
              <c:f>'Zone 2 Rent Model'!$O$149:$O$329</c:f>
              <c:numCache>
                <c:formatCode>_("$"* #,##0.00_);_("$"* \(#,##0.00\);_("$"* "-"??_);_(@_)</c:formatCode>
                <c:ptCount val="181"/>
                <c:pt idx="0">
                  <c:v>0.7</c:v>
                </c:pt>
                <c:pt idx="1">
                  <c:v>0.71</c:v>
                </c:pt>
                <c:pt idx="2">
                  <c:v>0.72</c:v>
                </c:pt>
                <c:pt idx="3">
                  <c:v>0.73</c:v>
                </c:pt>
                <c:pt idx="4">
                  <c:v>0.74</c:v>
                </c:pt>
                <c:pt idx="5">
                  <c:v>0.75</c:v>
                </c:pt>
                <c:pt idx="6">
                  <c:v>0.76</c:v>
                </c:pt>
                <c:pt idx="7">
                  <c:v>0.77</c:v>
                </c:pt>
                <c:pt idx="8">
                  <c:v>0.78</c:v>
                </c:pt>
                <c:pt idx="9">
                  <c:v>0.79</c:v>
                </c:pt>
                <c:pt idx="10">
                  <c:v>0.8</c:v>
                </c:pt>
                <c:pt idx="11">
                  <c:v>0.81</c:v>
                </c:pt>
                <c:pt idx="12">
                  <c:v>0.82</c:v>
                </c:pt>
                <c:pt idx="13">
                  <c:v>0.83</c:v>
                </c:pt>
                <c:pt idx="14">
                  <c:v>0.84</c:v>
                </c:pt>
                <c:pt idx="15">
                  <c:v>0.85</c:v>
                </c:pt>
                <c:pt idx="16">
                  <c:v>0.86</c:v>
                </c:pt>
                <c:pt idx="17">
                  <c:v>0.87</c:v>
                </c:pt>
                <c:pt idx="18">
                  <c:v>0.88</c:v>
                </c:pt>
                <c:pt idx="19">
                  <c:v>0.89</c:v>
                </c:pt>
                <c:pt idx="20">
                  <c:v>0.9</c:v>
                </c:pt>
                <c:pt idx="21">
                  <c:v>0.91</c:v>
                </c:pt>
                <c:pt idx="22">
                  <c:v>0.92</c:v>
                </c:pt>
                <c:pt idx="23">
                  <c:v>0.93</c:v>
                </c:pt>
                <c:pt idx="24">
                  <c:v>0.94</c:v>
                </c:pt>
                <c:pt idx="25">
                  <c:v>0.95</c:v>
                </c:pt>
                <c:pt idx="26">
                  <c:v>0.96</c:v>
                </c:pt>
                <c:pt idx="27">
                  <c:v>0.97</c:v>
                </c:pt>
                <c:pt idx="28">
                  <c:v>0.98</c:v>
                </c:pt>
                <c:pt idx="29">
                  <c:v>0.99</c:v>
                </c:pt>
                <c:pt idx="30">
                  <c:v>1</c:v>
                </c:pt>
                <c:pt idx="31">
                  <c:v>1.01</c:v>
                </c:pt>
                <c:pt idx="32">
                  <c:v>1.02</c:v>
                </c:pt>
                <c:pt idx="33">
                  <c:v>1.03</c:v>
                </c:pt>
                <c:pt idx="34">
                  <c:v>1.04</c:v>
                </c:pt>
                <c:pt idx="35">
                  <c:v>1.05</c:v>
                </c:pt>
                <c:pt idx="36">
                  <c:v>1.06</c:v>
                </c:pt>
                <c:pt idx="37">
                  <c:v>1.07</c:v>
                </c:pt>
                <c:pt idx="38">
                  <c:v>1.08</c:v>
                </c:pt>
                <c:pt idx="39">
                  <c:v>1.0900000000000001</c:v>
                </c:pt>
                <c:pt idx="40">
                  <c:v>1.1000000000000001</c:v>
                </c:pt>
                <c:pt idx="41">
                  <c:v>1.1100000000000001</c:v>
                </c:pt>
                <c:pt idx="42">
                  <c:v>1.1200000000000001</c:v>
                </c:pt>
                <c:pt idx="43">
                  <c:v>1.1299999999999999</c:v>
                </c:pt>
                <c:pt idx="44">
                  <c:v>1.1399999999999999</c:v>
                </c:pt>
                <c:pt idx="45">
                  <c:v>1.1499999999999999</c:v>
                </c:pt>
                <c:pt idx="46">
                  <c:v>1.1599999999999999</c:v>
                </c:pt>
                <c:pt idx="47">
                  <c:v>1.17</c:v>
                </c:pt>
                <c:pt idx="48">
                  <c:v>1.18</c:v>
                </c:pt>
                <c:pt idx="49">
                  <c:v>1.19</c:v>
                </c:pt>
                <c:pt idx="50">
                  <c:v>1.2</c:v>
                </c:pt>
                <c:pt idx="51">
                  <c:v>1.21</c:v>
                </c:pt>
                <c:pt idx="52">
                  <c:v>1.22</c:v>
                </c:pt>
                <c:pt idx="53">
                  <c:v>1.23</c:v>
                </c:pt>
                <c:pt idx="54">
                  <c:v>1.24</c:v>
                </c:pt>
                <c:pt idx="55">
                  <c:v>1.25</c:v>
                </c:pt>
                <c:pt idx="56">
                  <c:v>1.26</c:v>
                </c:pt>
                <c:pt idx="57">
                  <c:v>1.27</c:v>
                </c:pt>
                <c:pt idx="58">
                  <c:v>1.28</c:v>
                </c:pt>
                <c:pt idx="59">
                  <c:v>1.29</c:v>
                </c:pt>
                <c:pt idx="60">
                  <c:v>1.3</c:v>
                </c:pt>
                <c:pt idx="61">
                  <c:v>1.31</c:v>
                </c:pt>
                <c:pt idx="62">
                  <c:v>1.32</c:v>
                </c:pt>
                <c:pt idx="63">
                  <c:v>1.33</c:v>
                </c:pt>
                <c:pt idx="64">
                  <c:v>1.34</c:v>
                </c:pt>
                <c:pt idx="65">
                  <c:v>1.35</c:v>
                </c:pt>
                <c:pt idx="66">
                  <c:v>1.36</c:v>
                </c:pt>
                <c:pt idx="67">
                  <c:v>1.37</c:v>
                </c:pt>
                <c:pt idx="68">
                  <c:v>1.38</c:v>
                </c:pt>
                <c:pt idx="69">
                  <c:v>1.39</c:v>
                </c:pt>
                <c:pt idx="70">
                  <c:v>1.4</c:v>
                </c:pt>
                <c:pt idx="71">
                  <c:v>1.41</c:v>
                </c:pt>
                <c:pt idx="72">
                  <c:v>1.42</c:v>
                </c:pt>
                <c:pt idx="73">
                  <c:v>1.43</c:v>
                </c:pt>
                <c:pt idx="74">
                  <c:v>1.44</c:v>
                </c:pt>
                <c:pt idx="75">
                  <c:v>1.45</c:v>
                </c:pt>
                <c:pt idx="76">
                  <c:v>1.46</c:v>
                </c:pt>
                <c:pt idx="77">
                  <c:v>1.47</c:v>
                </c:pt>
                <c:pt idx="78">
                  <c:v>1.48</c:v>
                </c:pt>
                <c:pt idx="79">
                  <c:v>1.49</c:v>
                </c:pt>
                <c:pt idx="80">
                  <c:v>1.5</c:v>
                </c:pt>
                <c:pt idx="81">
                  <c:v>1.51</c:v>
                </c:pt>
                <c:pt idx="82">
                  <c:v>1.52</c:v>
                </c:pt>
                <c:pt idx="83">
                  <c:v>1.53</c:v>
                </c:pt>
                <c:pt idx="84">
                  <c:v>1.54</c:v>
                </c:pt>
                <c:pt idx="85">
                  <c:v>1.55</c:v>
                </c:pt>
                <c:pt idx="86">
                  <c:v>1.56</c:v>
                </c:pt>
                <c:pt idx="87">
                  <c:v>1.57</c:v>
                </c:pt>
                <c:pt idx="88">
                  <c:v>1.58</c:v>
                </c:pt>
                <c:pt idx="89">
                  <c:v>1.59</c:v>
                </c:pt>
                <c:pt idx="90">
                  <c:v>1.6</c:v>
                </c:pt>
                <c:pt idx="91">
                  <c:v>1.61</c:v>
                </c:pt>
                <c:pt idx="92">
                  <c:v>1.62</c:v>
                </c:pt>
                <c:pt idx="93">
                  <c:v>1.63</c:v>
                </c:pt>
                <c:pt idx="94">
                  <c:v>1.64</c:v>
                </c:pt>
                <c:pt idx="95">
                  <c:v>1.65</c:v>
                </c:pt>
                <c:pt idx="96">
                  <c:v>1.66</c:v>
                </c:pt>
                <c:pt idx="97">
                  <c:v>1.67</c:v>
                </c:pt>
                <c:pt idx="98">
                  <c:v>1.68</c:v>
                </c:pt>
                <c:pt idx="99">
                  <c:v>1.69</c:v>
                </c:pt>
                <c:pt idx="100">
                  <c:v>1.7</c:v>
                </c:pt>
                <c:pt idx="101">
                  <c:v>1.71</c:v>
                </c:pt>
                <c:pt idx="102">
                  <c:v>1.72</c:v>
                </c:pt>
                <c:pt idx="103">
                  <c:v>1.73</c:v>
                </c:pt>
                <c:pt idx="104">
                  <c:v>1.74</c:v>
                </c:pt>
                <c:pt idx="105">
                  <c:v>1.75</c:v>
                </c:pt>
                <c:pt idx="106">
                  <c:v>1.76</c:v>
                </c:pt>
                <c:pt idx="107">
                  <c:v>1.77</c:v>
                </c:pt>
                <c:pt idx="108">
                  <c:v>1.78</c:v>
                </c:pt>
                <c:pt idx="109">
                  <c:v>1.79</c:v>
                </c:pt>
                <c:pt idx="110">
                  <c:v>1.8</c:v>
                </c:pt>
                <c:pt idx="111">
                  <c:v>1.81</c:v>
                </c:pt>
                <c:pt idx="112">
                  <c:v>1.82</c:v>
                </c:pt>
                <c:pt idx="113">
                  <c:v>1.83</c:v>
                </c:pt>
                <c:pt idx="114">
                  <c:v>1.84</c:v>
                </c:pt>
                <c:pt idx="115">
                  <c:v>1.85</c:v>
                </c:pt>
                <c:pt idx="116">
                  <c:v>1.86</c:v>
                </c:pt>
                <c:pt idx="117">
                  <c:v>1.87</c:v>
                </c:pt>
                <c:pt idx="118">
                  <c:v>1.88</c:v>
                </c:pt>
                <c:pt idx="119">
                  <c:v>1.89</c:v>
                </c:pt>
                <c:pt idx="120">
                  <c:v>1.9</c:v>
                </c:pt>
                <c:pt idx="121">
                  <c:v>1.91</c:v>
                </c:pt>
                <c:pt idx="122">
                  <c:v>1.92</c:v>
                </c:pt>
                <c:pt idx="123">
                  <c:v>1.93</c:v>
                </c:pt>
                <c:pt idx="124">
                  <c:v>1.94</c:v>
                </c:pt>
                <c:pt idx="125">
                  <c:v>1.95</c:v>
                </c:pt>
                <c:pt idx="126">
                  <c:v>1.96</c:v>
                </c:pt>
                <c:pt idx="127">
                  <c:v>1.97</c:v>
                </c:pt>
                <c:pt idx="128">
                  <c:v>1.98</c:v>
                </c:pt>
                <c:pt idx="129">
                  <c:v>1.99</c:v>
                </c:pt>
                <c:pt idx="130">
                  <c:v>2</c:v>
                </c:pt>
                <c:pt idx="131">
                  <c:v>2.0099999999999998</c:v>
                </c:pt>
                <c:pt idx="132">
                  <c:v>2.02</c:v>
                </c:pt>
                <c:pt idx="133">
                  <c:v>2.0299999999999998</c:v>
                </c:pt>
                <c:pt idx="134">
                  <c:v>2.04</c:v>
                </c:pt>
                <c:pt idx="135">
                  <c:v>2.0499999999999998</c:v>
                </c:pt>
                <c:pt idx="136">
                  <c:v>2.06</c:v>
                </c:pt>
                <c:pt idx="137">
                  <c:v>2.0699999999999998</c:v>
                </c:pt>
                <c:pt idx="138">
                  <c:v>2.08</c:v>
                </c:pt>
                <c:pt idx="139">
                  <c:v>2.09</c:v>
                </c:pt>
                <c:pt idx="140">
                  <c:v>2.1</c:v>
                </c:pt>
                <c:pt idx="141">
                  <c:v>2.11</c:v>
                </c:pt>
                <c:pt idx="142">
                  <c:v>2.12</c:v>
                </c:pt>
                <c:pt idx="143">
                  <c:v>2.13</c:v>
                </c:pt>
                <c:pt idx="144">
                  <c:v>2.14</c:v>
                </c:pt>
                <c:pt idx="145">
                  <c:v>2.15</c:v>
                </c:pt>
                <c:pt idx="146">
                  <c:v>2.16</c:v>
                </c:pt>
                <c:pt idx="147">
                  <c:v>2.17</c:v>
                </c:pt>
                <c:pt idx="148">
                  <c:v>2.1800000000000002</c:v>
                </c:pt>
                <c:pt idx="149">
                  <c:v>2.19</c:v>
                </c:pt>
                <c:pt idx="150">
                  <c:v>2.2000000000000002</c:v>
                </c:pt>
                <c:pt idx="151">
                  <c:v>2.21</c:v>
                </c:pt>
                <c:pt idx="152">
                  <c:v>2.2200000000000002</c:v>
                </c:pt>
                <c:pt idx="153">
                  <c:v>2.23</c:v>
                </c:pt>
                <c:pt idx="154">
                  <c:v>2.2400000000000002</c:v>
                </c:pt>
                <c:pt idx="155">
                  <c:v>2.25</c:v>
                </c:pt>
                <c:pt idx="156">
                  <c:v>2.2599999999999998</c:v>
                </c:pt>
                <c:pt idx="157">
                  <c:v>2.27</c:v>
                </c:pt>
                <c:pt idx="158">
                  <c:v>2.2799999999999998</c:v>
                </c:pt>
                <c:pt idx="159">
                  <c:v>2.29</c:v>
                </c:pt>
                <c:pt idx="160">
                  <c:v>2.2999999999999998</c:v>
                </c:pt>
                <c:pt idx="161">
                  <c:v>2.31</c:v>
                </c:pt>
                <c:pt idx="162">
                  <c:v>2.3199999999999998</c:v>
                </c:pt>
                <c:pt idx="163">
                  <c:v>2.33</c:v>
                </c:pt>
                <c:pt idx="164">
                  <c:v>2.34</c:v>
                </c:pt>
                <c:pt idx="165">
                  <c:v>2.35</c:v>
                </c:pt>
                <c:pt idx="166">
                  <c:v>2.36</c:v>
                </c:pt>
                <c:pt idx="167">
                  <c:v>2.37</c:v>
                </c:pt>
                <c:pt idx="168">
                  <c:v>2.38</c:v>
                </c:pt>
                <c:pt idx="169">
                  <c:v>2.39</c:v>
                </c:pt>
                <c:pt idx="170">
                  <c:v>2.4</c:v>
                </c:pt>
                <c:pt idx="171">
                  <c:v>2.41</c:v>
                </c:pt>
                <c:pt idx="172">
                  <c:v>2.42</c:v>
                </c:pt>
                <c:pt idx="173">
                  <c:v>2.4300000000000002</c:v>
                </c:pt>
                <c:pt idx="174">
                  <c:v>2.44</c:v>
                </c:pt>
                <c:pt idx="175">
                  <c:v>2.4500000000000002</c:v>
                </c:pt>
                <c:pt idx="176">
                  <c:v>2.46</c:v>
                </c:pt>
                <c:pt idx="177">
                  <c:v>2.4700000000000002</c:v>
                </c:pt>
                <c:pt idx="178">
                  <c:v>2.48</c:v>
                </c:pt>
                <c:pt idx="179">
                  <c:v>2.4900000000000002</c:v>
                </c:pt>
                <c:pt idx="180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'Zone 2 Rent Model'!$P$149:$P$329</c15:sqref>
                  </c15:fullRef>
                </c:ext>
              </c:extLst>
              <c:f>'Zone 2 Rent Model'!$P$150:$P$329</c:f>
              <c:numCache>
                <c:formatCode>_("$"* #,##0.00_);_("$"* \(#,##0.00\);_("$"* "-"??_);_(@_)</c:formatCode>
                <c:ptCount val="180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  <c:pt idx="5">
                  <c:v>0.78</c:v>
                </c:pt>
                <c:pt idx="6">
                  <c:v>0.78</c:v>
                </c:pt>
                <c:pt idx="7">
                  <c:v>0.78</c:v>
                </c:pt>
                <c:pt idx="8">
                  <c:v>0.78</c:v>
                </c:pt>
                <c:pt idx="9">
                  <c:v>0.78</c:v>
                </c:pt>
                <c:pt idx="10">
                  <c:v>0.78</c:v>
                </c:pt>
                <c:pt idx="11">
                  <c:v>0.78</c:v>
                </c:pt>
                <c:pt idx="12">
                  <c:v>0.78</c:v>
                </c:pt>
                <c:pt idx="13">
                  <c:v>0.78</c:v>
                </c:pt>
                <c:pt idx="14">
                  <c:v>0.78</c:v>
                </c:pt>
                <c:pt idx="15">
                  <c:v>0.78</c:v>
                </c:pt>
                <c:pt idx="16">
                  <c:v>0.78</c:v>
                </c:pt>
                <c:pt idx="17">
                  <c:v>0.78</c:v>
                </c:pt>
                <c:pt idx="18">
                  <c:v>0.78</c:v>
                </c:pt>
                <c:pt idx="19">
                  <c:v>0.78</c:v>
                </c:pt>
                <c:pt idx="20">
                  <c:v>0.78</c:v>
                </c:pt>
                <c:pt idx="21">
                  <c:v>0.78</c:v>
                </c:pt>
                <c:pt idx="22">
                  <c:v>0.78</c:v>
                </c:pt>
                <c:pt idx="23">
                  <c:v>0.78</c:v>
                </c:pt>
                <c:pt idx="24">
                  <c:v>0.78</c:v>
                </c:pt>
                <c:pt idx="25">
                  <c:v>0.78</c:v>
                </c:pt>
                <c:pt idx="26">
                  <c:v>0.78</c:v>
                </c:pt>
                <c:pt idx="27">
                  <c:v>0.78</c:v>
                </c:pt>
                <c:pt idx="28">
                  <c:v>0.78</c:v>
                </c:pt>
                <c:pt idx="29">
                  <c:v>0.78</c:v>
                </c:pt>
                <c:pt idx="30">
                  <c:v>0.78</c:v>
                </c:pt>
                <c:pt idx="31">
                  <c:v>0.78</c:v>
                </c:pt>
                <c:pt idx="32">
                  <c:v>0.78</c:v>
                </c:pt>
                <c:pt idx="33">
                  <c:v>0.78</c:v>
                </c:pt>
                <c:pt idx="34">
                  <c:v>0.78</c:v>
                </c:pt>
                <c:pt idx="35">
                  <c:v>0.78</c:v>
                </c:pt>
                <c:pt idx="36">
                  <c:v>0.78</c:v>
                </c:pt>
                <c:pt idx="37">
                  <c:v>0.78</c:v>
                </c:pt>
                <c:pt idx="38">
                  <c:v>0.78</c:v>
                </c:pt>
                <c:pt idx="39">
                  <c:v>0.78</c:v>
                </c:pt>
                <c:pt idx="40">
                  <c:v>0.78</c:v>
                </c:pt>
                <c:pt idx="41">
                  <c:v>0.78</c:v>
                </c:pt>
                <c:pt idx="42">
                  <c:v>0.78</c:v>
                </c:pt>
                <c:pt idx="43">
                  <c:v>0.78</c:v>
                </c:pt>
                <c:pt idx="44">
                  <c:v>0.78</c:v>
                </c:pt>
                <c:pt idx="45">
                  <c:v>0.78</c:v>
                </c:pt>
                <c:pt idx="46">
                  <c:v>0.78</c:v>
                </c:pt>
                <c:pt idx="47">
                  <c:v>0.80262617712282647</c:v>
                </c:pt>
                <c:pt idx="48">
                  <c:v>0.82900176800061931</c:v>
                </c:pt>
                <c:pt idx="49">
                  <c:v>0.85537735887841204</c:v>
                </c:pt>
                <c:pt idx="50">
                  <c:v>0.88175294975620455</c:v>
                </c:pt>
                <c:pt idx="51">
                  <c:v>0.90812854063399728</c:v>
                </c:pt>
                <c:pt idx="52">
                  <c:v>0.93450413151178569</c:v>
                </c:pt>
                <c:pt idx="53">
                  <c:v>0.96087972238957808</c:v>
                </c:pt>
                <c:pt idx="54">
                  <c:v>0.98725531326737082</c:v>
                </c:pt>
                <c:pt idx="55">
                  <c:v>1.0136309041451637</c:v>
                </c:pt>
                <c:pt idx="56">
                  <c:v>1.0400064950229564</c:v>
                </c:pt>
                <c:pt idx="57">
                  <c:v>1.0663820859007491</c:v>
                </c:pt>
                <c:pt idx="58">
                  <c:v>1.0927576767785423</c:v>
                </c:pt>
                <c:pt idx="59">
                  <c:v>1.119133267656335</c:v>
                </c:pt>
                <c:pt idx="60">
                  <c:v>1.1455088585341273</c:v>
                </c:pt>
                <c:pt idx="61">
                  <c:v>1.1718844494119178</c:v>
                </c:pt>
                <c:pt idx="62">
                  <c:v>1.1982600402897101</c:v>
                </c:pt>
                <c:pt idx="63">
                  <c:v>1.2246356311675006</c:v>
                </c:pt>
                <c:pt idx="64">
                  <c:v>1.251011222045294</c:v>
                </c:pt>
                <c:pt idx="65">
                  <c:v>1.2773868129230863</c:v>
                </c:pt>
                <c:pt idx="66">
                  <c:v>1.3037624038008786</c:v>
                </c:pt>
                <c:pt idx="67">
                  <c:v>1.3301379946786693</c:v>
                </c:pt>
                <c:pt idx="68">
                  <c:v>1.3565135855564627</c:v>
                </c:pt>
                <c:pt idx="69">
                  <c:v>1.382889176434255</c:v>
                </c:pt>
                <c:pt idx="70">
                  <c:v>1.4092647673120473</c:v>
                </c:pt>
                <c:pt idx="71">
                  <c:v>1.435640358189838</c:v>
                </c:pt>
                <c:pt idx="72">
                  <c:v>1.4620159490676288</c:v>
                </c:pt>
                <c:pt idx="73">
                  <c:v>1.4883915399454211</c:v>
                </c:pt>
                <c:pt idx="74">
                  <c:v>1.5147671308232145</c:v>
                </c:pt>
                <c:pt idx="75">
                  <c:v>1.5411427217010067</c:v>
                </c:pt>
                <c:pt idx="76">
                  <c:v>1.5675183125787999</c:v>
                </c:pt>
                <c:pt idx="77">
                  <c:v>1.5938939034565924</c:v>
                </c:pt>
                <c:pt idx="78">
                  <c:v>1.6202694943343856</c:v>
                </c:pt>
                <c:pt idx="79">
                  <c:v>1.6466450852121823</c:v>
                </c:pt>
                <c:pt idx="80">
                  <c:v>1.6730206760899755</c:v>
                </c:pt>
                <c:pt idx="81">
                  <c:v>1.6993962669677678</c:v>
                </c:pt>
                <c:pt idx="82">
                  <c:v>1.7257718578455614</c:v>
                </c:pt>
                <c:pt idx="83">
                  <c:v>1.7521474487233537</c:v>
                </c:pt>
                <c:pt idx="84">
                  <c:v>1.7785230396011418</c:v>
                </c:pt>
                <c:pt idx="85">
                  <c:v>1.804898630478935</c:v>
                </c:pt>
                <c:pt idx="86">
                  <c:v>1.8312742213567272</c:v>
                </c:pt>
                <c:pt idx="87">
                  <c:v>1.8576498122345195</c:v>
                </c:pt>
                <c:pt idx="88">
                  <c:v>1.8840254031123131</c:v>
                </c:pt>
                <c:pt idx="89">
                  <c:v>1.9104009939901054</c:v>
                </c:pt>
                <c:pt idx="90">
                  <c:v>1.9499643803067954</c:v>
                </c:pt>
                <c:pt idx="91">
                  <c:v>1.9895277666234836</c:v>
                </c:pt>
                <c:pt idx="92">
                  <c:v>2.0290911529401656</c:v>
                </c:pt>
                <c:pt idx="93">
                  <c:v>2.0686545392568556</c:v>
                </c:pt>
                <c:pt idx="94">
                  <c:v>2.1082179255735438</c:v>
                </c:pt>
                <c:pt idx="95">
                  <c:v>2.1477813118902338</c:v>
                </c:pt>
                <c:pt idx="96">
                  <c:v>2.187344698206922</c:v>
                </c:pt>
                <c:pt idx="97">
                  <c:v>2.2269080845236102</c:v>
                </c:pt>
                <c:pt idx="98">
                  <c:v>2.2664714708402927</c:v>
                </c:pt>
                <c:pt idx="99">
                  <c:v>2.3060348571569822</c:v>
                </c:pt>
                <c:pt idx="100">
                  <c:v>2.3455982434736704</c:v>
                </c:pt>
                <c:pt idx="101">
                  <c:v>2.3851616297903604</c:v>
                </c:pt>
                <c:pt idx="102">
                  <c:v>2.4247250161070486</c:v>
                </c:pt>
                <c:pt idx="103">
                  <c:v>2.4642884024237386</c:v>
                </c:pt>
                <c:pt idx="104">
                  <c:v>2.5038517887404277</c:v>
                </c:pt>
                <c:pt idx="105">
                  <c:v>2.5434151750571159</c:v>
                </c:pt>
                <c:pt idx="106">
                  <c:v>2.5829785613738063</c:v>
                </c:pt>
                <c:pt idx="107">
                  <c:v>2.622541947690495</c:v>
                </c:pt>
                <c:pt idx="108">
                  <c:v>2.662105334007185</c:v>
                </c:pt>
                <c:pt idx="109">
                  <c:v>2.7016687203238674</c:v>
                </c:pt>
                <c:pt idx="110">
                  <c:v>2.7412321066405561</c:v>
                </c:pt>
                <c:pt idx="111">
                  <c:v>2.7807954929572456</c:v>
                </c:pt>
                <c:pt idx="112">
                  <c:v>2.8203588792739347</c:v>
                </c:pt>
                <c:pt idx="113">
                  <c:v>2.8599222655906242</c:v>
                </c:pt>
                <c:pt idx="114">
                  <c:v>2.8994856519073129</c:v>
                </c:pt>
                <c:pt idx="115">
                  <c:v>2.9390490382240015</c:v>
                </c:pt>
                <c:pt idx="116">
                  <c:v>2.9786124245406915</c:v>
                </c:pt>
                <c:pt idx="117">
                  <c:v>3.0181758108573802</c:v>
                </c:pt>
                <c:pt idx="118">
                  <c:v>3.0577391971740622</c:v>
                </c:pt>
                <c:pt idx="119">
                  <c:v>3.0973025834907593</c:v>
                </c:pt>
                <c:pt idx="120">
                  <c:v>3.1368659698074404</c:v>
                </c:pt>
                <c:pt idx="121">
                  <c:v>3.1764293561241232</c:v>
                </c:pt>
                <c:pt idx="122">
                  <c:v>3.2159927424408199</c:v>
                </c:pt>
                <c:pt idx="123">
                  <c:v>3.255556128757501</c:v>
                </c:pt>
                <c:pt idx="124">
                  <c:v>3.2951195150741976</c:v>
                </c:pt>
                <c:pt idx="125">
                  <c:v>3.3346829013908796</c:v>
                </c:pt>
                <c:pt idx="126">
                  <c:v>3.3742462877075758</c:v>
                </c:pt>
                <c:pt idx="127">
                  <c:v>3.4138096740242578</c:v>
                </c:pt>
                <c:pt idx="128">
                  <c:v>3.453373060340954</c:v>
                </c:pt>
                <c:pt idx="129">
                  <c:v>3.4929364466576369</c:v>
                </c:pt>
                <c:pt idx="130">
                  <c:v>3.532499832974326</c:v>
                </c:pt>
                <c:pt idx="131">
                  <c:v>3.5720632192910151</c:v>
                </c:pt>
                <c:pt idx="132">
                  <c:v>3.6116266056077042</c:v>
                </c:pt>
                <c:pt idx="133">
                  <c:v>3.6643777873632906</c:v>
                </c:pt>
                <c:pt idx="134">
                  <c:v>3.7171289691188751</c:v>
                </c:pt>
                <c:pt idx="135">
                  <c:v>3.7698801508744602</c:v>
                </c:pt>
                <c:pt idx="136">
                  <c:v>3.8226313326300452</c:v>
                </c:pt>
                <c:pt idx="137">
                  <c:v>3.8753825143856302</c:v>
                </c:pt>
                <c:pt idx="138">
                  <c:v>3.9281336961412165</c:v>
                </c:pt>
                <c:pt idx="139">
                  <c:v>3.9808848778967927</c:v>
                </c:pt>
                <c:pt idx="140">
                  <c:v>4.0336360596523688</c:v>
                </c:pt>
                <c:pt idx="141">
                  <c:v>4.0863872414079641</c:v>
                </c:pt>
                <c:pt idx="142">
                  <c:v>4.1391384231635406</c:v>
                </c:pt>
                <c:pt idx="143">
                  <c:v>4.1918896049191341</c:v>
                </c:pt>
                <c:pt idx="144">
                  <c:v>4.2446407866747107</c:v>
                </c:pt>
                <c:pt idx="145">
                  <c:v>4.2973919684303041</c:v>
                </c:pt>
                <c:pt idx="146">
                  <c:v>4.3501431501858807</c:v>
                </c:pt>
                <c:pt idx="147">
                  <c:v>4.4028943319414662</c:v>
                </c:pt>
                <c:pt idx="148">
                  <c:v>4.4556455136970516</c:v>
                </c:pt>
                <c:pt idx="149">
                  <c:v>4.508396695452638</c:v>
                </c:pt>
                <c:pt idx="150">
                  <c:v>4.5611478772082226</c:v>
                </c:pt>
                <c:pt idx="151">
                  <c:v>4.6138990589638089</c:v>
                </c:pt>
                <c:pt idx="152">
                  <c:v>4.6666502407193935</c:v>
                </c:pt>
                <c:pt idx="153">
                  <c:v>4.719401422474979</c:v>
                </c:pt>
                <c:pt idx="154">
                  <c:v>4.7721526042305644</c:v>
                </c:pt>
                <c:pt idx="155">
                  <c:v>4.824903785986141</c:v>
                </c:pt>
                <c:pt idx="156">
                  <c:v>4.8776549677417362</c:v>
                </c:pt>
                <c:pt idx="157">
                  <c:v>4.9304061494973119</c:v>
                </c:pt>
                <c:pt idx="158">
                  <c:v>4.9831573312528974</c:v>
                </c:pt>
                <c:pt idx="159">
                  <c:v>5.0359085130084722</c:v>
                </c:pt>
                <c:pt idx="160">
                  <c:v>5.0886596947640594</c:v>
                </c:pt>
                <c:pt idx="161">
                  <c:v>5.141410876519644</c:v>
                </c:pt>
                <c:pt idx="162">
                  <c:v>5.1941620582752286</c:v>
                </c:pt>
                <c:pt idx="163">
                  <c:v>5.2469132400308141</c:v>
                </c:pt>
                <c:pt idx="164">
                  <c:v>5.2996644217863995</c:v>
                </c:pt>
                <c:pt idx="165">
                  <c:v>5.3524156035419841</c:v>
                </c:pt>
                <c:pt idx="166">
                  <c:v>5.4051667852975687</c:v>
                </c:pt>
                <c:pt idx="167">
                  <c:v>5.4579179670531559</c:v>
                </c:pt>
                <c:pt idx="168">
                  <c:v>5.5106691488087503</c:v>
                </c:pt>
                <c:pt idx="169">
                  <c:v>5.5634203305643268</c:v>
                </c:pt>
                <c:pt idx="170">
                  <c:v>5.6161715123199194</c:v>
                </c:pt>
                <c:pt idx="171">
                  <c:v>5.668922694075496</c:v>
                </c:pt>
                <c:pt idx="172">
                  <c:v>5.7216738758310903</c:v>
                </c:pt>
                <c:pt idx="173">
                  <c:v>5.7744250575866669</c:v>
                </c:pt>
                <c:pt idx="174">
                  <c:v>5.8271762393422533</c:v>
                </c:pt>
                <c:pt idx="175">
                  <c:v>5.8799274210978201</c:v>
                </c:pt>
                <c:pt idx="176">
                  <c:v>5.9458663982923241</c:v>
                </c:pt>
                <c:pt idx="177">
                  <c:v>6.011805375486782</c:v>
                </c:pt>
                <c:pt idx="178">
                  <c:v>6.0777443526812851</c:v>
                </c:pt>
                <c:pt idx="179">
                  <c:v>6.1436833298757456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'Zone 2 Rent Model'!$Q$147</c:f>
              <c:strCache>
                <c:ptCount val="1"/>
                <c:pt idx="0">
                  <c:v>Zone 2 Total Rent (With RSF)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'Zone 2 Rent Model'!$O$148:$O$329</c15:sqref>
                  </c15:fullRef>
                </c:ext>
              </c:extLst>
              <c:f>'Zone 2 Rent Model'!$O$149:$O$329</c:f>
              <c:numCache>
                <c:formatCode>_("$"* #,##0.00_);_("$"* \(#,##0.00\);_("$"* "-"??_);_(@_)</c:formatCode>
                <c:ptCount val="181"/>
                <c:pt idx="0">
                  <c:v>0.7</c:v>
                </c:pt>
                <c:pt idx="1">
                  <c:v>0.71</c:v>
                </c:pt>
                <c:pt idx="2">
                  <c:v>0.72</c:v>
                </c:pt>
                <c:pt idx="3">
                  <c:v>0.73</c:v>
                </c:pt>
                <c:pt idx="4">
                  <c:v>0.74</c:v>
                </c:pt>
                <c:pt idx="5">
                  <c:v>0.75</c:v>
                </c:pt>
                <c:pt idx="6">
                  <c:v>0.76</c:v>
                </c:pt>
                <c:pt idx="7">
                  <c:v>0.77</c:v>
                </c:pt>
                <c:pt idx="8">
                  <c:v>0.78</c:v>
                </c:pt>
                <c:pt idx="9">
                  <c:v>0.79</c:v>
                </c:pt>
                <c:pt idx="10">
                  <c:v>0.8</c:v>
                </c:pt>
                <c:pt idx="11">
                  <c:v>0.81</c:v>
                </c:pt>
                <c:pt idx="12">
                  <c:v>0.82</c:v>
                </c:pt>
                <c:pt idx="13">
                  <c:v>0.83</c:v>
                </c:pt>
                <c:pt idx="14">
                  <c:v>0.84</c:v>
                </c:pt>
                <c:pt idx="15">
                  <c:v>0.85</c:v>
                </c:pt>
                <c:pt idx="16">
                  <c:v>0.86</c:v>
                </c:pt>
                <c:pt idx="17">
                  <c:v>0.87</c:v>
                </c:pt>
                <c:pt idx="18">
                  <c:v>0.88</c:v>
                </c:pt>
                <c:pt idx="19">
                  <c:v>0.89</c:v>
                </c:pt>
                <c:pt idx="20">
                  <c:v>0.9</c:v>
                </c:pt>
                <c:pt idx="21">
                  <c:v>0.91</c:v>
                </c:pt>
                <c:pt idx="22">
                  <c:v>0.92</c:v>
                </c:pt>
                <c:pt idx="23">
                  <c:v>0.93</c:v>
                </c:pt>
                <c:pt idx="24">
                  <c:v>0.94</c:v>
                </c:pt>
                <c:pt idx="25">
                  <c:v>0.95</c:v>
                </c:pt>
                <c:pt idx="26">
                  <c:v>0.96</c:v>
                </c:pt>
                <c:pt idx="27">
                  <c:v>0.97</c:v>
                </c:pt>
                <c:pt idx="28">
                  <c:v>0.98</c:v>
                </c:pt>
                <c:pt idx="29">
                  <c:v>0.99</c:v>
                </c:pt>
                <c:pt idx="30">
                  <c:v>1</c:v>
                </c:pt>
                <c:pt idx="31">
                  <c:v>1.01</c:v>
                </c:pt>
                <c:pt idx="32">
                  <c:v>1.02</c:v>
                </c:pt>
                <c:pt idx="33">
                  <c:v>1.03</c:v>
                </c:pt>
                <c:pt idx="34">
                  <c:v>1.04</c:v>
                </c:pt>
                <c:pt idx="35">
                  <c:v>1.05</c:v>
                </c:pt>
                <c:pt idx="36">
                  <c:v>1.06</c:v>
                </c:pt>
                <c:pt idx="37">
                  <c:v>1.07</c:v>
                </c:pt>
                <c:pt idx="38">
                  <c:v>1.08</c:v>
                </c:pt>
                <c:pt idx="39">
                  <c:v>1.0900000000000001</c:v>
                </c:pt>
                <c:pt idx="40">
                  <c:v>1.1000000000000001</c:v>
                </c:pt>
                <c:pt idx="41">
                  <c:v>1.1100000000000001</c:v>
                </c:pt>
                <c:pt idx="42">
                  <c:v>1.1200000000000001</c:v>
                </c:pt>
                <c:pt idx="43">
                  <c:v>1.1299999999999999</c:v>
                </c:pt>
                <c:pt idx="44">
                  <c:v>1.1399999999999999</c:v>
                </c:pt>
                <c:pt idx="45">
                  <c:v>1.1499999999999999</c:v>
                </c:pt>
                <c:pt idx="46">
                  <c:v>1.1599999999999999</c:v>
                </c:pt>
                <c:pt idx="47">
                  <c:v>1.17</c:v>
                </c:pt>
                <c:pt idx="48">
                  <c:v>1.18</c:v>
                </c:pt>
                <c:pt idx="49">
                  <c:v>1.19</c:v>
                </c:pt>
                <c:pt idx="50">
                  <c:v>1.2</c:v>
                </c:pt>
                <c:pt idx="51">
                  <c:v>1.21</c:v>
                </c:pt>
                <c:pt idx="52">
                  <c:v>1.22</c:v>
                </c:pt>
                <c:pt idx="53">
                  <c:v>1.23</c:v>
                </c:pt>
                <c:pt idx="54">
                  <c:v>1.24</c:v>
                </c:pt>
                <c:pt idx="55">
                  <c:v>1.25</c:v>
                </c:pt>
                <c:pt idx="56">
                  <c:v>1.26</c:v>
                </c:pt>
                <c:pt idx="57">
                  <c:v>1.27</c:v>
                </c:pt>
                <c:pt idx="58">
                  <c:v>1.28</c:v>
                </c:pt>
                <c:pt idx="59">
                  <c:v>1.29</c:v>
                </c:pt>
                <c:pt idx="60">
                  <c:v>1.3</c:v>
                </c:pt>
                <c:pt idx="61">
                  <c:v>1.31</c:v>
                </c:pt>
                <c:pt idx="62">
                  <c:v>1.32</c:v>
                </c:pt>
                <c:pt idx="63">
                  <c:v>1.33</c:v>
                </c:pt>
                <c:pt idx="64">
                  <c:v>1.34</c:v>
                </c:pt>
                <c:pt idx="65">
                  <c:v>1.35</c:v>
                </c:pt>
                <c:pt idx="66">
                  <c:v>1.36</c:v>
                </c:pt>
                <c:pt idx="67">
                  <c:v>1.37</c:v>
                </c:pt>
                <c:pt idx="68">
                  <c:v>1.38</c:v>
                </c:pt>
                <c:pt idx="69">
                  <c:v>1.39</c:v>
                </c:pt>
                <c:pt idx="70">
                  <c:v>1.4</c:v>
                </c:pt>
                <c:pt idx="71">
                  <c:v>1.41</c:v>
                </c:pt>
                <c:pt idx="72">
                  <c:v>1.42</c:v>
                </c:pt>
                <c:pt idx="73">
                  <c:v>1.43</c:v>
                </c:pt>
                <c:pt idx="74">
                  <c:v>1.44</c:v>
                </c:pt>
                <c:pt idx="75">
                  <c:v>1.45</c:v>
                </c:pt>
                <c:pt idx="76">
                  <c:v>1.46</c:v>
                </c:pt>
                <c:pt idx="77">
                  <c:v>1.47</c:v>
                </c:pt>
                <c:pt idx="78">
                  <c:v>1.48</c:v>
                </c:pt>
                <c:pt idx="79">
                  <c:v>1.49</c:v>
                </c:pt>
                <c:pt idx="80">
                  <c:v>1.5</c:v>
                </c:pt>
                <c:pt idx="81">
                  <c:v>1.51</c:v>
                </c:pt>
                <c:pt idx="82">
                  <c:v>1.52</c:v>
                </c:pt>
                <c:pt idx="83">
                  <c:v>1.53</c:v>
                </c:pt>
                <c:pt idx="84">
                  <c:v>1.54</c:v>
                </c:pt>
                <c:pt idx="85">
                  <c:v>1.55</c:v>
                </c:pt>
                <c:pt idx="86">
                  <c:v>1.56</c:v>
                </c:pt>
                <c:pt idx="87">
                  <c:v>1.57</c:v>
                </c:pt>
                <c:pt idx="88">
                  <c:v>1.58</c:v>
                </c:pt>
                <c:pt idx="89">
                  <c:v>1.59</c:v>
                </c:pt>
                <c:pt idx="90">
                  <c:v>1.6</c:v>
                </c:pt>
                <c:pt idx="91">
                  <c:v>1.61</c:v>
                </c:pt>
                <c:pt idx="92">
                  <c:v>1.62</c:v>
                </c:pt>
                <c:pt idx="93">
                  <c:v>1.63</c:v>
                </c:pt>
                <c:pt idx="94">
                  <c:v>1.64</c:v>
                </c:pt>
                <c:pt idx="95">
                  <c:v>1.65</c:v>
                </c:pt>
                <c:pt idx="96">
                  <c:v>1.66</c:v>
                </c:pt>
                <c:pt idx="97">
                  <c:v>1.67</c:v>
                </c:pt>
                <c:pt idx="98">
                  <c:v>1.68</c:v>
                </c:pt>
                <c:pt idx="99">
                  <c:v>1.69</c:v>
                </c:pt>
                <c:pt idx="100">
                  <c:v>1.7</c:v>
                </c:pt>
                <c:pt idx="101">
                  <c:v>1.71</c:v>
                </c:pt>
                <c:pt idx="102">
                  <c:v>1.72</c:v>
                </c:pt>
                <c:pt idx="103">
                  <c:v>1.73</c:v>
                </c:pt>
                <c:pt idx="104">
                  <c:v>1.74</c:v>
                </c:pt>
                <c:pt idx="105">
                  <c:v>1.75</c:v>
                </c:pt>
                <c:pt idx="106">
                  <c:v>1.76</c:v>
                </c:pt>
                <c:pt idx="107">
                  <c:v>1.77</c:v>
                </c:pt>
                <c:pt idx="108">
                  <c:v>1.78</c:v>
                </c:pt>
                <c:pt idx="109">
                  <c:v>1.79</c:v>
                </c:pt>
                <c:pt idx="110">
                  <c:v>1.8</c:v>
                </c:pt>
                <c:pt idx="111">
                  <c:v>1.81</c:v>
                </c:pt>
                <c:pt idx="112">
                  <c:v>1.82</c:v>
                </c:pt>
                <c:pt idx="113">
                  <c:v>1.83</c:v>
                </c:pt>
                <c:pt idx="114">
                  <c:v>1.84</c:v>
                </c:pt>
                <c:pt idx="115">
                  <c:v>1.85</c:v>
                </c:pt>
                <c:pt idx="116">
                  <c:v>1.86</c:v>
                </c:pt>
                <c:pt idx="117">
                  <c:v>1.87</c:v>
                </c:pt>
                <c:pt idx="118">
                  <c:v>1.88</c:v>
                </c:pt>
                <c:pt idx="119">
                  <c:v>1.89</c:v>
                </c:pt>
                <c:pt idx="120">
                  <c:v>1.9</c:v>
                </c:pt>
                <c:pt idx="121">
                  <c:v>1.91</c:v>
                </c:pt>
                <c:pt idx="122">
                  <c:v>1.92</c:v>
                </c:pt>
                <c:pt idx="123">
                  <c:v>1.93</c:v>
                </c:pt>
                <c:pt idx="124">
                  <c:v>1.94</c:v>
                </c:pt>
                <c:pt idx="125">
                  <c:v>1.95</c:v>
                </c:pt>
                <c:pt idx="126">
                  <c:v>1.96</c:v>
                </c:pt>
                <c:pt idx="127">
                  <c:v>1.97</c:v>
                </c:pt>
                <c:pt idx="128">
                  <c:v>1.98</c:v>
                </c:pt>
                <c:pt idx="129">
                  <c:v>1.99</c:v>
                </c:pt>
                <c:pt idx="130">
                  <c:v>2</c:v>
                </c:pt>
                <c:pt idx="131">
                  <c:v>2.0099999999999998</c:v>
                </c:pt>
                <c:pt idx="132">
                  <c:v>2.02</c:v>
                </c:pt>
                <c:pt idx="133">
                  <c:v>2.0299999999999998</c:v>
                </c:pt>
                <c:pt idx="134">
                  <c:v>2.04</c:v>
                </c:pt>
                <c:pt idx="135">
                  <c:v>2.0499999999999998</c:v>
                </c:pt>
                <c:pt idx="136">
                  <c:v>2.06</c:v>
                </c:pt>
                <c:pt idx="137">
                  <c:v>2.0699999999999998</c:v>
                </c:pt>
                <c:pt idx="138">
                  <c:v>2.08</c:v>
                </c:pt>
                <c:pt idx="139">
                  <c:v>2.09</c:v>
                </c:pt>
                <c:pt idx="140">
                  <c:v>2.1</c:v>
                </c:pt>
                <c:pt idx="141">
                  <c:v>2.11</c:v>
                </c:pt>
                <c:pt idx="142">
                  <c:v>2.12</c:v>
                </c:pt>
                <c:pt idx="143">
                  <c:v>2.13</c:v>
                </c:pt>
                <c:pt idx="144">
                  <c:v>2.14</c:v>
                </c:pt>
                <c:pt idx="145">
                  <c:v>2.15</c:v>
                </c:pt>
                <c:pt idx="146">
                  <c:v>2.16</c:v>
                </c:pt>
                <c:pt idx="147">
                  <c:v>2.17</c:v>
                </c:pt>
                <c:pt idx="148">
                  <c:v>2.1800000000000002</c:v>
                </c:pt>
                <c:pt idx="149">
                  <c:v>2.19</c:v>
                </c:pt>
                <c:pt idx="150">
                  <c:v>2.2000000000000002</c:v>
                </c:pt>
                <c:pt idx="151">
                  <c:v>2.21</c:v>
                </c:pt>
                <c:pt idx="152">
                  <c:v>2.2200000000000002</c:v>
                </c:pt>
                <c:pt idx="153">
                  <c:v>2.23</c:v>
                </c:pt>
                <c:pt idx="154">
                  <c:v>2.2400000000000002</c:v>
                </c:pt>
                <c:pt idx="155">
                  <c:v>2.25</c:v>
                </c:pt>
                <c:pt idx="156">
                  <c:v>2.2599999999999998</c:v>
                </c:pt>
                <c:pt idx="157">
                  <c:v>2.27</c:v>
                </c:pt>
                <c:pt idx="158">
                  <c:v>2.2799999999999998</c:v>
                </c:pt>
                <c:pt idx="159">
                  <c:v>2.29</c:v>
                </c:pt>
                <c:pt idx="160">
                  <c:v>2.2999999999999998</c:v>
                </c:pt>
                <c:pt idx="161">
                  <c:v>2.31</c:v>
                </c:pt>
                <c:pt idx="162">
                  <c:v>2.3199999999999998</c:v>
                </c:pt>
                <c:pt idx="163">
                  <c:v>2.33</c:v>
                </c:pt>
                <c:pt idx="164">
                  <c:v>2.34</c:v>
                </c:pt>
                <c:pt idx="165">
                  <c:v>2.35</c:v>
                </c:pt>
                <c:pt idx="166">
                  <c:v>2.36</c:v>
                </c:pt>
                <c:pt idx="167">
                  <c:v>2.37</c:v>
                </c:pt>
                <c:pt idx="168">
                  <c:v>2.38</c:v>
                </c:pt>
                <c:pt idx="169">
                  <c:v>2.39</c:v>
                </c:pt>
                <c:pt idx="170">
                  <c:v>2.4</c:v>
                </c:pt>
                <c:pt idx="171">
                  <c:v>2.41</c:v>
                </c:pt>
                <c:pt idx="172">
                  <c:v>2.42</c:v>
                </c:pt>
                <c:pt idx="173">
                  <c:v>2.4300000000000002</c:v>
                </c:pt>
                <c:pt idx="174">
                  <c:v>2.44</c:v>
                </c:pt>
                <c:pt idx="175">
                  <c:v>2.4500000000000002</c:v>
                </c:pt>
                <c:pt idx="176">
                  <c:v>2.46</c:v>
                </c:pt>
                <c:pt idx="177">
                  <c:v>2.4700000000000002</c:v>
                </c:pt>
                <c:pt idx="178">
                  <c:v>2.48</c:v>
                </c:pt>
                <c:pt idx="179">
                  <c:v>2.4900000000000002</c:v>
                </c:pt>
                <c:pt idx="180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'Zone 2 Rent Model'!$Q$149:$Q$329</c15:sqref>
                  </c15:fullRef>
                </c:ext>
              </c:extLst>
              <c:f>'Zone 2 Rent Model'!$Q$150:$Q$329</c:f>
              <c:numCache>
                <c:formatCode>_("$"* #,##0.00_);_("$"* \(#,##0.00\);_("$"* "-"??_);_(@_)</c:formatCode>
                <c:ptCount val="180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  <c:pt idx="8">
                  <c:v>1.3</c:v>
                </c:pt>
                <c:pt idx="9">
                  <c:v>1.3</c:v>
                </c:pt>
                <c:pt idx="10">
                  <c:v>1.3</c:v>
                </c:pt>
                <c:pt idx="11">
                  <c:v>1.3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1.3</c:v>
                </c:pt>
                <c:pt idx="16">
                  <c:v>1.3</c:v>
                </c:pt>
                <c:pt idx="17">
                  <c:v>1.3</c:v>
                </c:pt>
                <c:pt idx="18">
                  <c:v>1.3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1.3</c:v>
                </c:pt>
                <c:pt idx="23">
                  <c:v>1.3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1.3</c:v>
                </c:pt>
                <c:pt idx="33">
                  <c:v>1.3</c:v>
                </c:pt>
                <c:pt idx="34">
                  <c:v>1.3</c:v>
                </c:pt>
                <c:pt idx="35">
                  <c:v>1.3</c:v>
                </c:pt>
                <c:pt idx="36">
                  <c:v>1.3</c:v>
                </c:pt>
                <c:pt idx="37">
                  <c:v>1.3</c:v>
                </c:pt>
                <c:pt idx="38">
                  <c:v>1.3</c:v>
                </c:pt>
                <c:pt idx="39">
                  <c:v>1.3</c:v>
                </c:pt>
                <c:pt idx="40">
                  <c:v>1.3</c:v>
                </c:pt>
                <c:pt idx="41">
                  <c:v>1.3</c:v>
                </c:pt>
                <c:pt idx="42">
                  <c:v>1.3</c:v>
                </c:pt>
                <c:pt idx="43">
                  <c:v>1.3</c:v>
                </c:pt>
                <c:pt idx="44">
                  <c:v>1.3</c:v>
                </c:pt>
                <c:pt idx="45">
                  <c:v>1.3</c:v>
                </c:pt>
                <c:pt idx="46">
                  <c:v>1.3</c:v>
                </c:pt>
                <c:pt idx="47">
                  <c:v>1.3377102952047109</c:v>
                </c:pt>
                <c:pt idx="48">
                  <c:v>1.3816696133343656</c:v>
                </c:pt>
                <c:pt idx="49">
                  <c:v>1.42562893146402</c:v>
                </c:pt>
                <c:pt idx="50">
                  <c:v>1.4695882495936743</c:v>
                </c:pt>
                <c:pt idx="51">
                  <c:v>1.5135475677233288</c:v>
                </c:pt>
                <c:pt idx="52">
                  <c:v>1.5575068858529761</c:v>
                </c:pt>
                <c:pt idx="53">
                  <c:v>1.6014662039826302</c:v>
                </c:pt>
                <c:pt idx="54">
                  <c:v>1.6454255221122847</c:v>
                </c:pt>
                <c:pt idx="55">
                  <c:v>1.6893848402419391</c:v>
                </c:pt>
                <c:pt idx="56">
                  <c:v>1.7333441583715941</c:v>
                </c:pt>
                <c:pt idx="57">
                  <c:v>1.7773034765012485</c:v>
                </c:pt>
                <c:pt idx="58">
                  <c:v>1.8212627946309035</c:v>
                </c:pt>
                <c:pt idx="59">
                  <c:v>1.8652221127605579</c:v>
                </c:pt>
                <c:pt idx="60">
                  <c:v>1.9091814308902118</c:v>
                </c:pt>
                <c:pt idx="61">
                  <c:v>1.9531407490198629</c:v>
                </c:pt>
                <c:pt idx="62">
                  <c:v>1.9971000671495167</c:v>
                </c:pt>
                <c:pt idx="63">
                  <c:v>2.0410593852791674</c:v>
                </c:pt>
                <c:pt idx="64">
                  <c:v>2.085018703408823</c:v>
                </c:pt>
                <c:pt idx="65">
                  <c:v>2.1289780215384768</c:v>
                </c:pt>
                <c:pt idx="66">
                  <c:v>2.1729373396681306</c:v>
                </c:pt>
                <c:pt idx="67">
                  <c:v>2.2168966577977818</c:v>
                </c:pt>
                <c:pt idx="68">
                  <c:v>2.2608559759274374</c:v>
                </c:pt>
                <c:pt idx="69">
                  <c:v>2.3048152940570912</c:v>
                </c:pt>
                <c:pt idx="70">
                  <c:v>2.348774612186745</c:v>
                </c:pt>
                <c:pt idx="71">
                  <c:v>2.3927339303163961</c:v>
                </c:pt>
                <c:pt idx="72">
                  <c:v>2.4366932484460473</c:v>
                </c:pt>
                <c:pt idx="73">
                  <c:v>2.4806525665757011</c:v>
                </c:pt>
                <c:pt idx="74">
                  <c:v>2.5246118847053567</c:v>
                </c:pt>
                <c:pt idx="75">
                  <c:v>2.5685712028350105</c:v>
                </c:pt>
                <c:pt idx="76">
                  <c:v>2.6125305209646656</c:v>
                </c:pt>
                <c:pt idx="77">
                  <c:v>2.6564898390943199</c:v>
                </c:pt>
                <c:pt idx="78">
                  <c:v>2.700449157223975</c:v>
                </c:pt>
                <c:pt idx="79">
                  <c:v>2.7444084753536364</c:v>
                </c:pt>
                <c:pt idx="80">
                  <c:v>2.7883677934832916</c:v>
                </c:pt>
                <c:pt idx="81">
                  <c:v>2.8323271116129454</c:v>
                </c:pt>
                <c:pt idx="82">
                  <c:v>2.8762864297426014</c:v>
                </c:pt>
                <c:pt idx="83">
                  <c:v>2.9202457478722552</c:v>
                </c:pt>
                <c:pt idx="84">
                  <c:v>2.9642050660019019</c:v>
                </c:pt>
                <c:pt idx="85">
                  <c:v>3.0081643841315571</c:v>
                </c:pt>
                <c:pt idx="86">
                  <c:v>3.0521237022612109</c:v>
                </c:pt>
                <c:pt idx="87">
                  <c:v>3.0960830203908647</c:v>
                </c:pt>
                <c:pt idx="88">
                  <c:v>3.1400423385205207</c:v>
                </c:pt>
                <c:pt idx="89">
                  <c:v>3.1840016566501745</c:v>
                </c:pt>
                <c:pt idx="90">
                  <c:v>3.2499406338446577</c:v>
                </c:pt>
                <c:pt idx="91">
                  <c:v>3.3158796110391382</c:v>
                </c:pt>
                <c:pt idx="92">
                  <c:v>3.381818588233608</c:v>
                </c:pt>
                <c:pt idx="93">
                  <c:v>3.4477575654280912</c:v>
                </c:pt>
                <c:pt idx="94">
                  <c:v>3.5136965426225717</c:v>
                </c:pt>
                <c:pt idx="95">
                  <c:v>3.5796355198170553</c:v>
                </c:pt>
                <c:pt idx="96">
                  <c:v>3.6455744970115358</c:v>
                </c:pt>
                <c:pt idx="97">
                  <c:v>3.7115134742060163</c:v>
                </c:pt>
                <c:pt idx="98">
                  <c:v>3.7774524514004866</c:v>
                </c:pt>
                <c:pt idx="99">
                  <c:v>3.8433914285949693</c:v>
                </c:pt>
                <c:pt idx="100">
                  <c:v>3.9093304057894498</c:v>
                </c:pt>
                <c:pt idx="101">
                  <c:v>3.975269382983933</c:v>
                </c:pt>
                <c:pt idx="102">
                  <c:v>4.0412083601784135</c:v>
                </c:pt>
                <c:pt idx="103">
                  <c:v>4.1071473373728971</c:v>
                </c:pt>
                <c:pt idx="104">
                  <c:v>4.173086314567378</c:v>
                </c:pt>
                <c:pt idx="105">
                  <c:v>4.2390252917618589</c:v>
                </c:pt>
                <c:pt idx="106">
                  <c:v>4.3049642689563425</c:v>
                </c:pt>
                <c:pt idx="107">
                  <c:v>4.3709032461508235</c:v>
                </c:pt>
                <c:pt idx="108">
                  <c:v>4.4368422233453071</c:v>
                </c:pt>
                <c:pt idx="109">
                  <c:v>4.5027812005397774</c:v>
                </c:pt>
                <c:pt idx="110">
                  <c:v>4.5687201777342583</c:v>
                </c:pt>
                <c:pt idx="111">
                  <c:v>4.634659154928741</c:v>
                </c:pt>
                <c:pt idx="112">
                  <c:v>4.7005981321232229</c:v>
                </c:pt>
                <c:pt idx="113">
                  <c:v>4.7665371093177056</c:v>
                </c:pt>
                <c:pt idx="114">
                  <c:v>4.8324760865121865</c:v>
                </c:pt>
                <c:pt idx="115">
                  <c:v>4.8984150637066675</c:v>
                </c:pt>
                <c:pt idx="116">
                  <c:v>4.9643540409011511</c:v>
                </c:pt>
                <c:pt idx="117">
                  <c:v>5.030293018095632</c:v>
                </c:pt>
                <c:pt idx="118">
                  <c:v>5.0962319952901023</c:v>
                </c:pt>
                <c:pt idx="119">
                  <c:v>5.1621709724845974</c:v>
                </c:pt>
                <c:pt idx="120">
                  <c:v>5.2281099496790659</c:v>
                </c:pt>
                <c:pt idx="121">
                  <c:v>5.2940489268735371</c:v>
                </c:pt>
                <c:pt idx="122">
                  <c:v>5.3599879040680314</c:v>
                </c:pt>
                <c:pt idx="123">
                  <c:v>5.4259268812624999</c:v>
                </c:pt>
                <c:pt idx="124">
                  <c:v>5.4918658584569942</c:v>
                </c:pt>
                <c:pt idx="125">
                  <c:v>5.5578048356514644</c:v>
                </c:pt>
                <c:pt idx="126">
                  <c:v>5.6237438128459578</c:v>
                </c:pt>
                <c:pt idx="127">
                  <c:v>5.6896827900404281</c:v>
                </c:pt>
                <c:pt idx="128">
                  <c:v>5.7556217672349215</c:v>
                </c:pt>
                <c:pt idx="129">
                  <c:v>5.8215607444293926</c:v>
                </c:pt>
                <c:pt idx="130">
                  <c:v>5.8874997216238745</c:v>
                </c:pt>
                <c:pt idx="131">
                  <c:v>5.9534386988183563</c:v>
                </c:pt>
                <c:pt idx="132">
                  <c:v>6.0193776760128381</c:v>
                </c:pt>
                <c:pt idx="133">
                  <c:v>6.1072963122721484</c:v>
                </c:pt>
                <c:pt idx="134">
                  <c:v>6.195214948531456</c:v>
                </c:pt>
                <c:pt idx="135">
                  <c:v>6.2831335847907646</c:v>
                </c:pt>
                <c:pt idx="136">
                  <c:v>6.3710522210500731</c:v>
                </c:pt>
                <c:pt idx="137">
                  <c:v>6.4589708573093816</c:v>
                </c:pt>
                <c:pt idx="138">
                  <c:v>6.5468894935686919</c:v>
                </c:pt>
                <c:pt idx="139">
                  <c:v>6.6348081298279853</c:v>
                </c:pt>
                <c:pt idx="140">
                  <c:v>6.7227267660872787</c:v>
                </c:pt>
                <c:pt idx="141">
                  <c:v>6.810645402346605</c:v>
                </c:pt>
                <c:pt idx="142">
                  <c:v>6.8985640386058984</c:v>
                </c:pt>
                <c:pt idx="143">
                  <c:v>6.9864826748652211</c:v>
                </c:pt>
                <c:pt idx="144">
                  <c:v>7.0744013111245154</c:v>
                </c:pt>
                <c:pt idx="145">
                  <c:v>7.1623199473838381</c:v>
                </c:pt>
                <c:pt idx="146">
                  <c:v>7.2502385836431316</c:v>
                </c:pt>
                <c:pt idx="147">
                  <c:v>7.3381572199024419</c:v>
                </c:pt>
                <c:pt idx="148">
                  <c:v>7.4260758561617504</c:v>
                </c:pt>
                <c:pt idx="149">
                  <c:v>7.5139944924210607</c:v>
                </c:pt>
                <c:pt idx="150">
                  <c:v>7.6019131286803683</c:v>
                </c:pt>
                <c:pt idx="151">
                  <c:v>7.6898317649396786</c:v>
                </c:pt>
                <c:pt idx="152">
                  <c:v>7.7777504011989862</c:v>
                </c:pt>
                <c:pt idx="153">
                  <c:v>7.8656690374582947</c:v>
                </c:pt>
                <c:pt idx="154">
                  <c:v>7.953587673717605</c:v>
                </c:pt>
                <c:pt idx="155">
                  <c:v>8.0415063099768975</c:v>
                </c:pt>
                <c:pt idx="156">
                  <c:v>8.1294249462362238</c:v>
                </c:pt>
                <c:pt idx="157">
                  <c:v>8.2173435824955163</c:v>
                </c:pt>
                <c:pt idx="158">
                  <c:v>8.3052622187548248</c:v>
                </c:pt>
                <c:pt idx="159">
                  <c:v>8.3931808550141174</c:v>
                </c:pt>
                <c:pt idx="160">
                  <c:v>8.4810994912734277</c:v>
                </c:pt>
                <c:pt idx="161">
                  <c:v>8.5690181275327362</c:v>
                </c:pt>
                <c:pt idx="162">
                  <c:v>8.6569367637920447</c:v>
                </c:pt>
                <c:pt idx="163">
                  <c:v>8.7448554000513532</c:v>
                </c:pt>
                <c:pt idx="164">
                  <c:v>8.8327740363106617</c:v>
                </c:pt>
                <c:pt idx="165">
                  <c:v>8.9206926725699702</c:v>
                </c:pt>
                <c:pt idx="166">
                  <c:v>9.0086113088292787</c:v>
                </c:pt>
                <c:pt idx="167">
                  <c:v>9.0965299450885908</c:v>
                </c:pt>
                <c:pt idx="168">
                  <c:v>9.1844485813479135</c:v>
                </c:pt>
                <c:pt idx="169">
                  <c:v>9.2723672176072078</c:v>
                </c:pt>
                <c:pt idx="170">
                  <c:v>9.3602858538665288</c:v>
                </c:pt>
                <c:pt idx="171">
                  <c:v>9.4482044901258231</c:v>
                </c:pt>
                <c:pt idx="172">
                  <c:v>9.5361231263851476</c:v>
                </c:pt>
                <c:pt idx="173">
                  <c:v>9.6240417626444419</c:v>
                </c:pt>
                <c:pt idx="174">
                  <c:v>9.7119603989037522</c:v>
                </c:pt>
                <c:pt idx="175">
                  <c:v>9.7998790351630305</c:v>
                </c:pt>
                <c:pt idx="176">
                  <c:v>9.9097773304872039</c:v>
                </c:pt>
                <c:pt idx="177">
                  <c:v>10.019675625811301</c:v>
                </c:pt>
                <c:pt idx="178">
                  <c:v>10.129573921135473</c:v>
                </c:pt>
                <c:pt idx="179">
                  <c:v>10.239472216459573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5851080"/>
        <c:axId val="3458506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'Zone 2 Rent Model'!$O$147</c15:sqref>
                        </c15:formulaRef>
                      </c:ext>
                    </c:extLst>
                    <c:strCache>
                      <c:ptCount val="1"/>
                      <c:pt idx="0">
                        <c:v>850 lb. Steer Price 1st Week Sept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'Zone 2 Rent Model'!$O$148:$O$329</c15:sqref>
                        </c15:fullRef>
                        <c15:formulaRef>
                          <c15:sqref>'Zone 2 Rent Model'!$O$149:$O$329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81"/>
                      <c:pt idx="0">
                        <c:v>0.7</c:v>
                      </c:pt>
                      <c:pt idx="1">
                        <c:v>0.71</c:v>
                      </c:pt>
                      <c:pt idx="2">
                        <c:v>0.72</c:v>
                      </c:pt>
                      <c:pt idx="3">
                        <c:v>0.73</c:v>
                      </c:pt>
                      <c:pt idx="4">
                        <c:v>0.74</c:v>
                      </c:pt>
                      <c:pt idx="5">
                        <c:v>0.75</c:v>
                      </c:pt>
                      <c:pt idx="6">
                        <c:v>0.76</c:v>
                      </c:pt>
                      <c:pt idx="7">
                        <c:v>0.77</c:v>
                      </c:pt>
                      <c:pt idx="8">
                        <c:v>0.78</c:v>
                      </c:pt>
                      <c:pt idx="9">
                        <c:v>0.79</c:v>
                      </c:pt>
                      <c:pt idx="10">
                        <c:v>0.8</c:v>
                      </c:pt>
                      <c:pt idx="11">
                        <c:v>0.81</c:v>
                      </c:pt>
                      <c:pt idx="12">
                        <c:v>0.82</c:v>
                      </c:pt>
                      <c:pt idx="13">
                        <c:v>0.83</c:v>
                      </c:pt>
                      <c:pt idx="14">
                        <c:v>0.84</c:v>
                      </c:pt>
                      <c:pt idx="15">
                        <c:v>0.85</c:v>
                      </c:pt>
                      <c:pt idx="16">
                        <c:v>0.86</c:v>
                      </c:pt>
                      <c:pt idx="17">
                        <c:v>0.87</c:v>
                      </c:pt>
                      <c:pt idx="18">
                        <c:v>0.88</c:v>
                      </c:pt>
                      <c:pt idx="19">
                        <c:v>0.89</c:v>
                      </c:pt>
                      <c:pt idx="20">
                        <c:v>0.9</c:v>
                      </c:pt>
                      <c:pt idx="21">
                        <c:v>0.91</c:v>
                      </c:pt>
                      <c:pt idx="22">
                        <c:v>0.92</c:v>
                      </c:pt>
                      <c:pt idx="23">
                        <c:v>0.93</c:v>
                      </c:pt>
                      <c:pt idx="24">
                        <c:v>0.94</c:v>
                      </c:pt>
                      <c:pt idx="25">
                        <c:v>0.95</c:v>
                      </c:pt>
                      <c:pt idx="26">
                        <c:v>0.96</c:v>
                      </c:pt>
                      <c:pt idx="27">
                        <c:v>0.97</c:v>
                      </c:pt>
                      <c:pt idx="28">
                        <c:v>0.98</c:v>
                      </c:pt>
                      <c:pt idx="29">
                        <c:v>0.99</c:v>
                      </c:pt>
                      <c:pt idx="30">
                        <c:v>1</c:v>
                      </c:pt>
                      <c:pt idx="31">
                        <c:v>1.01</c:v>
                      </c:pt>
                      <c:pt idx="32">
                        <c:v>1.02</c:v>
                      </c:pt>
                      <c:pt idx="33">
                        <c:v>1.03</c:v>
                      </c:pt>
                      <c:pt idx="34">
                        <c:v>1.04</c:v>
                      </c:pt>
                      <c:pt idx="35">
                        <c:v>1.05</c:v>
                      </c:pt>
                      <c:pt idx="36">
                        <c:v>1.06</c:v>
                      </c:pt>
                      <c:pt idx="37">
                        <c:v>1.07</c:v>
                      </c:pt>
                      <c:pt idx="38">
                        <c:v>1.08</c:v>
                      </c:pt>
                      <c:pt idx="39">
                        <c:v>1.0900000000000001</c:v>
                      </c:pt>
                      <c:pt idx="40">
                        <c:v>1.1000000000000001</c:v>
                      </c:pt>
                      <c:pt idx="41">
                        <c:v>1.1100000000000001</c:v>
                      </c:pt>
                      <c:pt idx="42">
                        <c:v>1.1200000000000001</c:v>
                      </c:pt>
                      <c:pt idx="43">
                        <c:v>1.1299999999999999</c:v>
                      </c:pt>
                      <c:pt idx="44">
                        <c:v>1.1399999999999999</c:v>
                      </c:pt>
                      <c:pt idx="45">
                        <c:v>1.1499999999999999</c:v>
                      </c:pt>
                      <c:pt idx="46">
                        <c:v>1.1599999999999999</c:v>
                      </c:pt>
                      <c:pt idx="47">
                        <c:v>1.17</c:v>
                      </c:pt>
                      <c:pt idx="48">
                        <c:v>1.18</c:v>
                      </c:pt>
                      <c:pt idx="49">
                        <c:v>1.19</c:v>
                      </c:pt>
                      <c:pt idx="50">
                        <c:v>1.2</c:v>
                      </c:pt>
                      <c:pt idx="51">
                        <c:v>1.21</c:v>
                      </c:pt>
                      <c:pt idx="52">
                        <c:v>1.22</c:v>
                      </c:pt>
                      <c:pt idx="53">
                        <c:v>1.23</c:v>
                      </c:pt>
                      <c:pt idx="54">
                        <c:v>1.24</c:v>
                      </c:pt>
                      <c:pt idx="55">
                        <c:v>1.25</c:v>
                      </c:pt>
                      <c:pt idx="56">
                        <c:v>1.26</c:v>
                      </c:pt>
                      <c:pt idx="57">
                        <c:v>1.27</c:v>
                      </c:pt>
                      <c:pt idx="58">
                        <c:v>1.28</c:v>
                      </c:pt>
                      <c:pt idx="59">
                        <c:v>1.29</c:v>
                      </c:pt>
                      <c:pt idx="60">
                        <c:v>1.3</c:v>
                      </c:pt>
                      <c:pt idx="61">
                        <c:v>1.31</c:v>
                      </c:pt>
                      <c:pt idx="62">
                        <c:v>1.32</c:v>
                      </c:pt>
                      <c:pt idx="63">
                        <c:v>1.33</c:v>
                      </c:pt>
                      <c:pt idx="64">
                        <c:v>1.34</c:v>
                      </c:pt>
                      <c:pt idx="65">
                        <c:v>1.35</c:v>
                      </c:pt>
                      <c:pt idx="66">
                        <c:v>1.36</c:v>
                      </c:pt>
                      <c:pt idx="67">
                        <c:v>1.37</c:v>
                      </c:pt>
                      <c:pt idx="68">
                        <c:v>1.38</c:v>
                      </c:pt>
                      <c:pt idx="69">
                        <c:v>1.39</c:v>
                      </c:pt>
                      <c:pt idx="70">
                        <c:v>1.4</c:v>
                      </c:pt>
                      <c:pt idx="71">
                        <c:v>1.41</c:v>
                      </c:pt>
                      <c:pt idx="72">
                        <c:v>1.42</c:v>
                      </c:pt>
                      <c:pt idx="73">
                        <c:v>1.43</c:v>
                      </c:pt>
                      <c:pt idx="74">
                        <c:v>1.44</c:v>
                      </c:pt>
                      <c:pt idx="75">
                        <c:v>1.45</c:v>
                      </c:pt>
                      <c:pt idx="76">
                        <c:v>1.46</c:v>
                      </c:pt>
                      <c:pt idx="77">
                        <c:v>1.47</c:v>
                      </c:pt>
                      <c:pt idx="78">
                        <c:v>1.48</c:v>
                      </c:pt>
                      <c:pt idx="79">
                        <c:v>1.49</c:v>
                      </c:pt>
                      <c:pt idx="80">
                        <c:v>1.5</c:v>
                      </c:pt>
                      <c:pt idx="81">
                        <c:v>1.51</c:v>
                      </c:pt>
                      <c:pt idx="82">
                        <c:v>1.52</c:v>
                      </c:pt>
                      <c:pt idx="83">
                        <c:v>1.53</c:v>
                      </c:pt>
                      <c:pt idx="84">
                        <c:v>1.54</c:v>
                      </c:pt>
                      <c:pt idx="85">
                        <c:v>1.55</c:v>
                      </c:pt>
                      <c:pt idx="86">
                        <c:v>1.56</c:v>
                      </c:pt>
                      <c:pt idx="87">
                        <c:v>1.57</c:v>
                      </c:pt>
                      <c:pt idx="88">
                        <c:v>1.58</c:v>
                      </c:pt>
                      <c:pt idx="89">
                        <c:v>1.59</c:v>
                      </c:pt>
                      <c:pt idx="90">
                        <c:v>1.6</c:v>
                      </c:pt>
                      <c:pt idx="91">
                        <c:v>1.61</c:v>
                      </c:pt>
                      <c:pt idx="92">
                        <c:v>1.62</c:v>
                      </c:pt>
                      <c:pt idx="93">
                        <c:v>1.63</c:v>
                      </c:pt>
                      <c:pt idx="94">
                        <c:v>1.64</c:v>
                      </c:pt>
                      <c:pt idx="95">
                        <c:v>1.65</c:v>
                      </c:pt>
                      <c:pt idx="96">
                        <c:v>1.66</c:v>
                      </c:pt>
                      <c:pt idx="97">
                        <c:v>1.67</c:v>
                      </c:pt>
                      <c:pt idx="98">
                        <c:v>1.68</c:v>
                      </c:pt>
                      <c:pt idx="99">
                        <c:v>1.69</c:v>
                      </c:pt>
                      <c:pt idx="100">
                        <c:v>1.7</c:v>
                      </c:pt>
                      <c:pt idx="101">
                        <c:v>1.71</c:v>
                      </c:pt>
                      <c:pt idx="102">
                        <c:v>1.72</c:v>
                      </c:pt>
                      <c:pt idx="103">
                        <c:v>1.73</c:v>
                      </c:pt>
                      <c:pt idx="104">
                        <c:v>1.74</c:v>
                      </c:pt>
                      <c:pt idx="105">
                        <c:v>1.75</c:v>
                      </c:pt>
                      <c:pt idx="106">
                        <c:v>1.76</c:v>
                      </c:pt>
                      <c:pt idx="107">
                        <c:v>1.77</c:v>
                      </c:pt>
                      <c:pt idx="108">
                        <c:v>1.78</c:v>
                      </c:pt>
                      <c:pt idx="109">
                        <c:v>1.79</c:v>
                      </c:pt>
                      <c:pt idx="110">
                        <c:v>1.8</c:v>
                      </c:pt>
                      <c:pt idx="111">
                        <c:v>1.81</c:v>
                      </c:pt>
                      <c:pt idx="112">
                        <c:v>1.82</c:v>
                      </c:pt>
                      <c:pt idx="113">
                        <c:v>1.83</c:v>
                      </c:pt>
                      <c:pt idx="114">
                        <c:v>1.84</c:v>
                      </c:pt>
                      <c:pt idx="115">
                        <c:v>1.85</c:v>
                      </c:pt>
                      <c:pt idx="116">
                        <c:v>1.86</c:v>
                      </c:pt>
                      <c:pt idx="117">
                        <c:v>1.87</c:v>
                      </c:pt>
                      <c:pt idx="118">
                        <c:v>1.88</c:v>
                      </c:pt>
                      <c:pt idx="119">
                        <c:v>1.89</c:v>
                      </c:pt>
                      <c:pt idx="120">
                        <c:v>1.9</c:v>
                      </c:pt>
                      <c:pt idx="121">
                        <c:v>1.91</c:v>
                      </c:pt>
                      <c:pt idx="122">
                        <c:v>1.92</c:v>
                      </c:pt>
                      <c:pt idx="123">
                        <c:v>1.93</c:v>
                      </c:pt>
                      <c:pt idx="124">
                        <c:v>1.94</c:v>
                      </c:pt>
                      <c:pt idx="125">
                        <c:v>1.95</c:v>
                      </c:pt>
                      <c:pt idx="126">
                        <c:v>1.96</c:v>
                      </c:pt>
                      <c:pt idx="127">
                        <c:v>1.97</c:v>
                      </c:pt>
                      <c:pt idx="128">
                        <c:v>1.98</c:v>
                      </c:pt>
                      <c:pt idx="129">
                        <c:v>1.99</c:v>
                      </c:pt>
                      <c:pt idx="130">
                        <c:v>2</c:v>
                      </c:pt>
                      <c:pt idx="131">
                        <c:v>2.0099999999999998</c:v>
                      </c:pt>
                      <c:pt idx="132">
                        <c:v>2.02</c:v>
                      </c:pt>
                      <c:pt idx="133">
                        <c:v>2.0299999999999998</c:v>
                      </c:pt>
                      <c:pt idx="134">
                        <c:v>2.04</c:v>
                      </c:pt>
                      <c:pt idx="135">
                        <c:v>2.0499999999999998</c:v>
                      </c:pt>
                      <c:pt idx="136">
                        <c:v>2.06</c:v>
                      </c:pt>
                      <c:pt idx="137">
                        <c:v>2.0699999999999998</c:v>
                      </c:pt>
                      <c:pt idx="138">
                        <c:v>2.08</c:v>
                      </c:pt>
                      <c:pt idx="139">
                        <c:v>2.09</c:v>
                      </c:pt>
                      <c:pt idx="140">
                        <c:v>2.1</c:v>
                      </c:pt>
                      <c:pt idx="141">
                        <c:v>2.11</c:v>
                      </c:pt>
                      <c:pt idx="142">
                        <c:v>2.12</c:v>
                      </c:pt>
                      <c:pt idx="143">
                        <c:v>2.13</c:v>
                      </c:pt>
                      <c:pt idx="144">
                        <c:v>2.14</c:v>
                      </c:pt>
                      <c:pt idx="145">
                        <c:v>2.15</c:v>
                      </c:pt>
                      <c:pt idx="146">
                        <c:v>2.16</c:v>
                      </c:pt>
                      <c:pt idx="147">
                        <c:v>2.17</c:v>
                      </c:pt>
                      <c:pt idx="148">
                        <c:v>2.1800000000000002</c:v>
                      </c:pt>
                      <c:pt idx="149">
                        <c:v>2.19</c:v>
                      </c:pt>
                      <c:pt idx="150">
                        <c:v>2.2000000000000002</c:v>
                      </c:pt>
                      <c:pt idx="151">
                        <c:v>2.21</c:v>
                      </c:pt>
                      <c:pt idx="152">
                        <c:v>2.2200000000000002</c:v>
                      </c:pt>
                      <c:pt idx="153">
                        <c:v>2.23</c:v>
                      </c:pt>
                      <c:pt idx="154">
                        <c:v>2.2400000000000002</c:v>
                      </c:pt>
                      <c:pt idx="155">
                        <c:v>2.25</c:v>
                      </c:pt>
                      <c:pt idx="156">
                        <c:v>2.2599999999999998</c:v>
                      </c:pt>
                      <c:pt idx="157">
                        <c:v>2.27</c:v>
                      </c:pt>
                      <c:pt idx="158">
                        <c:v>2.2799999999999998</c:v>
                      </c:pt>
                      <c:pt idx="159">
                        <c:v>2.29</c:v>
                      </c:pt>
                      <c:pt idx="160">
                        <c:v>2.2999999999999998</c:v>
                      </c:pt>
                      <c:pt idx="161">
                        <c:v>2.31</c:v>
                      </c:pt>
                      <c:pt idx="162">
                        <c:v>2.3199999999999998</c:v>
                      </c:pt>
                      <c:pt idx="163">
                        <c:v>2.33</c:v>
                      </c:pt>
                      <c:pt idx="164">
                        <c:v>2.34</c:v>
                      </c:pt>
                      <c:pt idx="165">
                        <c:v>2.35</c:v>
                      </c:pt>
                      <c:pt idx="166">
                        <c:v>2.36</c:v>
                      </c:pt>
                      <c:pt idx="167">
                        <c:v>2.37</c:v>
                      </c:pt>
                      <c:pt idx="168">
                        <c:v>2.38</c:v>
                      </c:pt>
                      <c:pt idx="169">
                        <c:v>2.39</c:v>
                      </c:pt>
                      <c:pt idx="170">
                        <c:v>2.4</c:v>
                      </c:pt>
                      <c:pt idx="171">
                        <c:v>2.41</c:v>
                      </c:pt>
                      <c:pt idx="172">
                        <c:v>2.42</c:v>
                      </c:pt>
                      <c:pt idx="173">
                        <c:v>2.4300000000000002</c:v>
                      </c:pt>
                      <c:pt idx="174">
                        <c:v>2.44</c:v>
                      </c:pt>
                      <c:pt idx="175">
                        <c:v>2.4500000000000002</c:v>
                      </c:pt>
                      <c:pt idx="176">
                        <c:v>2.46</c:v>
                      </c:pt>
                      <c:pt idx="177">
                        <c:v>2.4700000000000002</c:v>
                      </c:pt>
                      <c:pt idx="178">
                        <c:v>2.48</c:v>
                      </c:pt>
                      <c:pt idx="179">
                        <c:v>2.4900000000000002</c:v>
                      </c:pt>
                      <c:pt idx="180">
                        <c:v>2.5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'Zone 2 Rent Model'!$O$149:$O$329</c15:sqref>
                        </c15:fullRef>
                        <c15:formulaRef>
                          <c15:sqref>'Zone 2 Rent Model'!$O$150:$O$329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80"/>
                      <c:pt idx="0">
                        <c:v>0.71</c:v>
                      </c:pt>
                      <c:pt idx="1">
                        <c:v>0.72</c:v>
                      </c:pt>
                      <c:pt idx="2">
                        <c:v>0.73</c:v>
                      </c:pt>
                      <c:pt idx="3">
                        <c:v>0.74</c:v>
                      </c:pt>
                      <c:pt idx="4">
                        <c:v>0.75</c:v>
                      </c:pt>
                      <c:pt idx="5">
                        <c:v>0.76</c:v>
                      </c:pt>
                      <c:pt idx="6">
                        <c:v>0.77</c:v>
                      </c:pt>
                      <c:pt idx="7">
                        <c:v>0.78</c:v>
                      </c:pt>
                      <c:pt idx="8">
                        <c:v>0.79</c:v>
                      </c:pt>
                      <c:pt idx="9">
                        <c:v>0.8</c:v>
                      </c:pt>
                      <c:pt idx="10">
                        <c:v>0.81</c:v>
                      </c:pt>
                      <c:pt idx="11">
                        <c:v>0.82</c:v>
                      </c:pt>
                      <c:pt idx="12">
                        <c:v>0.83</c:v>
                      </c:pt>
                      <c:pt idx="13">
                        <c:v>0.84</c:v>
                      </c:pt>
                      <c:pt idx="14">
                        <c:v>0.85</c:v>
                      </c:pt>
                      <c:pt idx="15">
                        <c:v>0.86</c:v>
                      </c:pt>
                      <c:pt idx="16">
                        <c:v>0.87</c:v>
                      </c:pt>
                      <c:pt idx="17">
                        <c:v>0.88</c:v>
                      </c:pt>
                      <c:pt idx="18">
                        <c:v>0.89</c:v>
                      </c:pt>
                      <c:pt idx="19">
                        <c:v>0.9</c:v>
                      </c:pt>
                      <c:pt idx="20">
                        <c:v>0.91</c:v>
                      </c:pt>
                      <c:pt idx="21">
                        <c:v>0.92</c:v>
                      </c:pt>
                      <c:pt idx="22">
                        <c:v>0.93</c:v>
                      </c:pt>
                      <c:pt idx="23">
                        <c:v>0.94</c:v>
                      </c:pt>
                      <c:pt idx="24">
                        <c:v>0.95</c:v>
                      </c:pt>
                      <c:pt idx="25">
                        <c:v>0.96</c:v>
                      </c:pt>
                      <c:pt idx="26">
                        <c:v>0.97</c:v>
                      </c:pt>
                      <c:pt idx="27">
                        <c:v>0.98</c:v>
                      </c:pt>
                      <c:pt idx="28">
                        <c:v>0.99</c:v>
                      </c:pt>
                      <c:pt idx="29">
                        <c:v>1</c:v>
                      </c:pt>
                      <c:pt idx="30">
                        <c:v>1.01</c:v>
                      </c:pt>
                      <c:pt idx="31">
                        <c:v>1.02</c:v>
                      </c:pt>
                      <c:pt idx="32">
                        <c:v>1.03</c:v>
                      </c:pt>
                      <c:pt idx="33">
                        <c:v>1.04</c:v>
                      </c:pt>
                      <c:pt idx="34">
                        <c:v>1.05</c:v>
                      </c:pt>
                      <c:pt idx="35">
                        <c:v>1.06</c:v>
                      </c:pt>
                      <c:pt idx="36">
                        <c:v>1.07</c:v>
                      </c:pt>
                      <c:pt idx="37">
                        <c:v>1.08</c:v>
                      </c:pt>
                      <c:pt idx="38">
                        <c:v>1.0900000000000001</c:v>
                      </c:pt>
                      <c:pt idx="39">
                        <c:v>1.1000000000000001</c:v>
                      </c:pt>
                      <c:pt idx="40">
                        <c:v>1.1100000000000001</c:v>
                      </c:pt>
                      <c:pt idx="41">
                        <c:v>1.1200000000000001</c:v>
                      </c:pt>
                      <c:pt idx="42">
                        <c:v>1.1299999999999999</c:v>
                      </c:pt>
                      <c:pt idx="43">
                        <c:v>1.1399999999999999</c:v>
                      </c:pt>
                      <c:pt idx="44">
                        <c:v>1.1499999999999999</c:v>
                      </c:pt>
                      <c:pt idx="45">
                        <c:v>1.1599999999999999</c:v>
                      </c:pt>
                      <c:pt idx="46">
                        <c:v>1.17</c:v>
                      </c:pt>
                      <c:pt idx="47">
                        <c:v>1.18</c:v>
                      </c:pt>
                      <c:pt idx="48">
                        <c:v>1.19</c:v>
                      </c:pt>
                      <c:pt idx="49">
                        <c:v>1.2</c:v>
                      </c:pt>
                      <c:pt idx="50">
                        <c:v>1.21</c:v>
                      </c:pt>
                      <c:pt idx="51">
                        <c:v>1.22</c:v>
                      </c:pt>
                      <c:pt idx="52">
                        <c:v>1.23</c:v>
                      </c:pt>
                      <c:pt idx="53">
                        <c:v>1.24</c:v>
                      </c:pt>
                      <c:pt idx="54">
                        <c:v>1.25</c:v>
                      </c:pt>
                      <c:pt idx="55">
                        <c:v>1.26</c:v>
                      </c:pt>
                      <c:pt idx="56">
                        <c:v>1.27</c:v>
                      </c:pt>
                      <c:pt idx="57">
                        <c:v>1.28</c:v>
                      </c:pt>
                      <c:pt idx="58">
                        <c:v>1.29</c:v>
                      </c:pt>
                      <c:pt idx="59">
                        <c:v>1.3</c:v>
                      </c:pt>
                      <c:pt idx="60">
                        <c:v>1.31</c:v>
                      </c:pt>
                      <c:pt idx="61">
                        <c:v>1.32</c:v>
                      </c:pt>
                      <c:pt idx="62">
                        <c:v>1.33</c:v>
                      </c:pt>
                      <c:pt idx="63">
                        <c:v>1.34</c:v>
                      </c:pt>
                      <c:pt idx="64">
                        <c:v>1.35</c:v>
                      </c:pt>
                      <c:pt idx="65">
                        <c:v>1.36</c:v>
                      </c:pt>
                      <c:pt idx="66">
                        <c:v>1.37</c:v>
                      </c:pt>
                      <c:pt idx="67">
                        <c:v>1.38</c:v>
                      </c:pt>
                      <c:pt idx="68">
                        <c:v>1.39</c:v>
                      </c:pt>
                      <c:pt idx="69">
                        <c:v>1.4</c:v>
                      </c:pt>
                      <c:pt idx="70">
                        <c:v>1.41</c:v>
                      </c:pt>
                      <c:pt idx="71">
                        <c:v>1.42</c:v>
                      </c:pt>
                      <c:pt idx="72">
                        <c:v>1.43</c:v>
                      </c:pt>
                      <c:pt idx="73">
                        <c:v>1.44</c:v>
                      </c:pt>
                      <c:pt idx="74">
                        <c:v>1.45</c:v>
                      </c:pt>
                      <c:pt idx="75">
                        <c:v>1.46</c:v>
                      </c:pt>
                      <c:pt idx="76">
                        <c:v>1.47</c:v>
                      </c:pt>
                      <c:pt idx="77">
                        <c:v>1.48</c:v>
                      </c:pt>
                      <c:pt idx="78">
                        <c:v>1.49</c:v>
                      </c:pt>
                      <c:pt idx="79">
                        <c:v>1.5</c:v>
                      </c:pt>
                      <c:pt idx="80">
                        <c:v>1.51</c:v>
                      </c:pt>
                      <c:pt idx="81">
                        <c:v>1.52</c:v>
                      </c:pt>
                      <c:pt idx="82">
                        <c:v>1.53</c:v>
                      </c:pt>
                      <c:pt idx="83">
                        <c:v>1.54</c:v>
                      </c:pt>
                      <c:pt idx="84">
                        <c:v>1.55</c:v>
                      </c:pt>
                      <c:pt idx="85">
                        <c:v>1.56</c:v>
                      </c:pt>
                      <c:pt idx="86">
                        <c:v>1.57</c:v>
                      </c:pt>
                      <c:pt idx="87">
                        <c:v>1.58</c:v>
                      </c:pt>
                      <c:pt idx="88">
                        <c:v>1.59</c:v>
                      </c:pt>
                      <c:pt idx="89">
                        <c:v>1.6</c:v>
                      </c:pt>
                      <c:pt idx="90">
                        <c:v>1.61</c:v>
                      </c:pt>
                      <c:pt idx="91">
                        <c:v>1.62</c:v>
                      </c:pt>
                      <c:pt idx="92">
                        <c:v>1.63</c:v>
                      </c:pt>
                      <c:pt idx="93">
                        <c:v>1.64</c:v>
                      </c:pt>
                      <c:pt idx="94">
                        <c:v>1.65</c:v>
                      </c:pt>
                      <c:pt idx="95">
                        <c:v>1.66</c:v>
                      </c:pt>
                      <c:pt idx="96">
                        <c:v>1.67</c:v>
                      </c:pt>
                      <c:pt idx="97">
                        <c:v>1.68</c:v>
                      </c:pt>
                      <c:pt idx="98">
                        <c:v>1.69</c:v>
                      </c:pt>
                      <c:pt idx="99">
                        <c:v>1.7</c:v>
                      </c:pt>
                      <c:pt idx="100">
                        <c:v>1.71</c:v>
                      </c:pt>
                      <c:pt idx="101">
                        <c:v>1.72</c:v>
                      </c:pt>
                      <c:pt idx="102">
                        <c:v>1.73</c:v>
                      </c:pt>
                      <c:pt idx="103">
                        <c:v>1.74</c:v>
                      </c:pt>
                      <c:pt idx="104">
                        <c:v>1.75</c:v>
                      </c:pt>
                      <c:pt idx="105">
                        <c:v>1.76</c:v>
                      </c:pt>
                      <c:pt idx="106">
                        <c:v>1.77</c:v>
                      </c:pt>
                      <c:pt idx="107">
                        <c:v>1.78</c:v>
                      </c:pt>
                      <c:pt idx="108">
                        <c:v>1.79</c:v>
                      </c:pt>
                      <c:pt idx="109">
                        <c:v>1.8</c:v>
                      </c:pt>
                      <c:pt idx="110">
                        <c:v>1.81</c:v>
                      </c:pt>
                      <c:pt idx="111">
                        <c:v>1.82</c:v>
                      </c:pt>
                      <c:pt idx="112">
                        <c:v>1.83</c:v>
                      </c:pt>
                      <c:pt idx="113">
                        <c:v>1.84</c:v>
                      </c:pt>
                      <c:pt idx="114">
                        <c:v>1.85</c:v>
                      </c:pt>
                      <c:pt idx="115">
                        <c:v>1.86</c:v>
                      </c:pt>
                      <c:pt idx="116">
                        <c:v>1.87</c:v>
                      </c:pt>
                      <c:pt idx="117">
                        <c:v>1.88</c:v>
                      </c:pt>
                      <c:pt idx="118">
                        <c:v>1.89</c:v>
                      </c:pt>
                      <c:pt idx="119">
                        <c:v>1.9</c:v>
                      </c:pt>
                      <c:pt idx="120">
                        <c:v>1.91</c:v>
                      </c:pt>
                      <c:pt idx="121">
                        <c:v>1.92</c:v>
                      </c:pt>
                      <c:pt idx="122">
                        <c:v>1.93</c:v>
                      </c:pt>
                      <c:pt idx="123">
                        <c:v>1.94</c:v>
                      </c:pt>
                      <c:pt idx="124">
                        <c:v>1.95</c:v>
                      </c:pt>
                      <c:pt idx="125">
                        <c:v>1.96</c:v>
                      </c:pt>
                      <c:pt idx="126">
                        <c:v>1.97</c:v>
                      </c:pt>
                      <c:pt idx="127">
                        <c:v>1.98</c:v>
                      </c:pt>
                      <c:pt idx="128">
                        <c:v>1.99</c:v>
                      </c:pt>
                      <c:pt idx="129">
                        <c:v>2</c:v>
                      </c:pt>
                      <c:pt idx="130">
                        <c:v>2.0099999999999998</c:v>
                      </c:pt>
                      <c:pt idx="131">
                        <c:v>2.02</c:v>
                      </c:pt>
                      <c:pt idx="132">
                        <c:v>2.0299999999999998</c:v>
                      </c:pt>
                      <c:pt idx="133">
                        <c:v>2.04</c:v>
                      </c:pt>
                      <c:pt idx="134">
                        <c:v>2.0499999999999998</c:v>
                      </c:pt>
                      <c:pt idx="135">
                        <c:v>2.06</c:v>
                      </c:pt>
                      <c:pt idx="136">
                        <c:v>2.0699999999999998</c:v>
                      </c:pt>
                      <c:pt idx="137">
                        <c:v>2.08</c:v>
                      </c:pt>
                      <c:pt idx="138">
                        <c:v>2.09</c:v>
                      </c:pt>
                      <c:pt idx="139">
                        <c:v>2.1</c:v>
                      </c:pt>
                      <c:pt idx="140">
                        <c:v>2.11</c:v>
                      </c:pt>
                      <c:pt idx="141">
                        <c:v>2.12</c:v>
                      </c:pt>
                      <c:pt idx="142">
                        <c:v>2.13</c:v>
                      </c:pt>
                      <c:pt idx="143">
                        <c:v>2.14</c:v>
                      </c:pt>
                      <c:pt idx="144">
                        <c:v>2.15</c:v>
                      </c:pt>
                      <c:pt idx="145">
                        <c:v>2.16</c:v>
                      </c:pt>
                      <c:pt idx="146">
                        <c:v>2.17</c:v>
                      </c:pt>
                      <c:pt idx="147">
                        <c:v>2.1800000000000002</c:v>
                      </c:pt>
                      <c:pt idx="148">
                        <c:v>2.19</c:v>
                      </c:pt>
                      <c:pt idx="149">
                        <c:v>2.2000000000000002</c:v>
                      </c:pt>
                      <c:pt idx="150">
                        <c:v>2.21</c:v>
                      </c:pt>
                      <c:pt idx="151">
                        <c:v>2.2200000000000002</c:v>
                      </c:pt>
                      <c:pt idx="152">
                        <c:v>2.23</c:v>
                      </c:pt>
                      <c:pt idx="153">
                        <c:v>2.2400000000000002</c:v>
                      </c:pt>
                      <c:pt idx="154">
                        <c:v>2.25</c:v>
                      </c:pt>
                      <c:pt idx="155">
                        <c:v>2.2599999999999998</c:v>
                      </c:pt>
                      <c:pt idx="156">
                        <c:v>2.27</c:v>
                      </c:pt>
                      <c:pt idx="157">
                        <c:v>2.2799999999999998</c:v>
                      </c:pt>
                      <c:pt idx="158">
                        <c:v>2.29</c:v>
                      </c:pt>
                      <c:pt idx="159">
                        <c:v>2.2999999999999998</c:v>
                      </c:pt>
                      <c:pt idx="160">
                        <c:v>2.31</c:v>
                      </c:pt>
                      <c:pt idx="161">
                        <c:v>2.3199999999999998</c:v>
                      </c:pt>
                      <c:pt idx="162">
                        <c:v>2.33</c:v>
                      </c:pt>
                      <c:pt idx="163">
                        <c:v>2.34</c:v>
                      </c:pt>
                      <c:pt idx="164">
                        <c:v>2.35</c:v>
                      </c:pt>
                      <c:pt idx="165">
                        <c:v>2.36</c:v>
                      </c:pt>
                      <c:pt idx="166">
                        <c:v>2.37</c:v>
                      </c:pt>
                      <c:pt idx="167">
                        <c:v>2.38</c:v>
                      </c:pt>
                      <c:pt idx="168">
                        <c:v>2.39</c:v>
                      </c:pt>
                      <c:pt idx="169">
                        <c:v>2.4</c:v>
                      </c:pt>
                      <c:pt idx="170">
                        <c:v>2.41</c:v>
                      </c:pt>
                      <c:pt idx="171">
                        <c:v>2.42</c:v>
                      </c:pt>
                      <c:pt idx="172">
                        <c:v>2.4300000000000002</c:v>
                      </c:pt>
                      <c:pt idx="173">
                        <c:v>2.44</c:v>
                      </c:pt>
                      <c:pt idx="174">
                        <c:v>2.4500000000000002</c:v>
                      </c:pt>
                      <c:pt idx="175">
                        <c:v>2.46</c:v>
                      </c:pt>
                      <c:pt idx="176">
                        <c:v>2.4700000000000002</c:v>
                      </c:pt>
                      <c:pt idx="177">
                        <c:v>2.48</c:v>
                      </c:pt>
                      <c:pt idx="178">
                        <c:v>2.4900000000000002</c:v>
                      </c:pt>
                      <c:pt idx="179">
                        <c:v>2.5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45851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b="1"/>
                  <a:t>850 lb. Steer Price 1st Week Sept ($/lb.)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850688"/>
        <c:crosses val="autoZero"/>
        <c:auto val="1"/>
        <c:lblAlgn val="ctr"/>
        <c:lblOffset val="80"/>
        <c:noMultiLvlLbl val="0"/>
      </c:catAx>
      <c:valAx>
        <c:axId val="34585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b="1"/>
                  <a:t>Rental Rate ($/AUM)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5851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47623</xdr:colOff>
      <xdr:row>0</xdr:row>
      <xdr:rowOff>261937</xdr:rowOff>
    </xdr:from>
    <xdr:to>
      <xdr:col>17</xdr:col>
      <xdr:colOff>342899</xdr:colOff>
      <xdr:row>22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67</xdr:row>
      <xdr:rowOff>0</xdr:rowOff>
    </xdr:from>
    <xdr:to>
      <xdr:col>6</xdr:col>
      <xdr:colOff>476250</xdr:colOff>
      <xdr:row>68</xdr:row>
      <xdr:rowOff>133350</xdr:rowOff>
    </xdr:to>
    <xdr:sp macro="" textlink="">
      <xdr:nvSpPr>
        <xdr:cNvPr id="2" name="Right Brace 1"/>
        <xdr:cNvSpPr/>
      </xdr:nvSpPr>
      <xdr:spPr>
        <a:xfrm>
          <a:off x="4810125" y="5638800"/>
          <a:ext cx="152400" cy="285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381000</xdr:colOff>
      <xdr:row>57</xdr:row>
      <xdr:rowOff>9525</xdr:rowOff>
    </xdr:from>
    <xdr:to>
      <xdr:col>6</xdr:col>
      <xdr:colOff>533400</xdr:colOff>
      <xdr:row>59</xdr:row>
      <xdr:rowOff>133350</xdr:rowOff>
    </xdr:to>
    <xdr:sp macro="" textlink="">
      <xdr:nvSpPr>
        <xdr:cNvPr id="4" name="Right Brace 3"/>
        <xdr:cNvSpPr/>
      </xdr:nvSpPr>
      <xdr:spPr>
        <a:xfrm>
          <a:off x="4867275" y="9191625"/>
          <a:ext cx="152400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333375</xdr:colOff>
      <xdr:row>69</xdr:row>
      <xdr:rowOff>152399</xdr:rowOff>
    </xdr:from>
    <xdr:to>
      <xdr:col>6</xdr:col>
      <xdr:colOff>476250</xdr:colOff>
      <xdr:row>74</xdr:row>
      <xdr:rowOff>142874</xdr:rowOff>
    </xdr:to>
    <xdr:sp macro="" textlink="">
      <xdr:nvSpPr>
        <xdr:cNvPr id="5" name="Right Brace 4"/>
        <xdr:cNvSpPr/>
      </xdr:nvSpPr>
      <xdr:spPr>
        <a:xfrm>
          <a:off x="4819650" y="6095999"/>
          <a:ext cx="142875" cy="752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304800</xdr:colOff>
      <xdr:row>105</xdr:row>
      <xdr:rowOff>0</xdr:rowOff>
    </xdr:from>
    <xdr:to>
      <xdr:col>6</xdr:col>
      <xdr:colOff>476250</xdr:colOff>
      <xdr:row>109</xdr:row>
      <xdr:rowOff>38101</xdr:rowOff>
    </xdr:to>
    <xdr:sp macro="" textlink="">
      <xdr:nvSpPr>
        <xdr:cNvPr id="6" name="Right Brace 5"/>
        <xdr:cNvSpPr/>
      </xdr:nvSpPr>
      <xdr:spPr>
        <a:xfrm>
          <a:off x="4791075" y="17564100"/>
          <a:ext cx="171450" cy="6572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295275</xdr:colOff>
      <xdr:row>130</xdr:row>
      <xdr:rowOff>171449</xdr:rowOff>
    </xdr:from>
    <xdr:to>
      <xdr:col>6</xdr:col>
      <xdr:colOff>457201</xdr:colOff>
      <xdr:row>141</xdr:row>
      <xdr:rowOff>152399</xdr:rowOff>
    </xdr:to>
    <xdr:sp macro="" textlink="">
      <xdr:nvSpPr>
        <xdr:cNvPr id="9" name="Right Brace 8"/>
        <xdr:cNvSpPr/>
      </xdr:nvSpPr>
      <xdr:spPr>
        <a:xfrm>
          <a:off x="4781550" y="23193374"/>
          <a:ext cx="161926" cy="1685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304800</xdr:colOff>
      <xdr:row>94</xdr:row>
      <xdr:rowOff>19050</xdr:rowOff>
    </xdr:from>
    <xdr:to>
      <xdr:col>6</xdr:col>
      <xdr:colOff>485775</xdr:colOff>
      <xdr:row>101</xdr:row>
      <xdr:rowOff>0</xdr:rowOff>
    </xdr:to>
    <xdr:sp macro="" textlink="">
      <xdr:nvSpPr>
        <xdr:cNvPr id="10" name="Right Brace 9"/>
        <xdr:cNvSpPr/>
      </xdr:nvSpPr>
      <xdr:spPr>
        <a:xfrm>
          <a:off x="4791075" y="16849725"/>
          <a:ext cx="180975" cy="10572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5</xdr:col>
      <xdr:colOff>209550</xdr:colOff>
      <xdr:row>10</xdr:row>
      <xdr:rowOff>0</xdr:rowOff>
    </xdr:from>
    <xdr:ext cx="257175" cy="280205"/>
    <xdr:sp macro="" textlink="">
      <xdr:nvSpPr>
        <xdr:cNvPr id="11" name="TextBox 10"/>
        <xdr:cNvSpPr txBox="1"/>
      </xdr:nvSpPr>
      <xdr:spPr>
        <a:xfrm>
          <a:off x="4143375" y="2438400"/>
          <a:ext cx="257175" cy="28020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en-US" sz="1200" b="1"/>
            <a:t>2</a:t>
          </a:r>
        </a:p>
      </xdr:txBody>
    </xdr:sp>
    <xdr:clientData/>
  </xdr:oneCellAnchor>
  <xdr:twoCellAnchor>
    <xdr:from>
      <xdr:col>6</xdr:col>
      <xdr:colOff>342900</xdr:colOff>
      <xdr:row>64</xdr:row>
      <xdr:rowOff>9525</xdr:rowOff>
    </xdr:from>
    <xdr:to>
      <xdr:col>6</xdr:col>
      <xdr:colOff>495300</xdr:colOff>
      <xdr:row>65</xdr:row>
      <xdr:rowOff>133350</xdr:rowOff>
    </xdr:to>
    <xdr:sp macro="" textlink="">
      <xdr:nvSpPr>
        <xdr:cNvPr id="12" name="Right Brace 11"/>
        <xdr:cNvSpPr/>
      </xdr:nvSpPr>
      <xdr:spPr>
        <a:xfrm>
          <a:off x="4829175" y="5162550"/>
          <a:ext cx="152400" cy="285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oneCellAnchor>
    <xdr:from>
      <xdr:col>5</xdr:col>
      <xdr:colOff>228600</xdr:colOff>
      <xdr:row>11</xdr:row>
      <xdr:rowOff>104776</xdr:rowOff>
    </xdr:from>
    <xdr:ext cx="257175" cy="266699"/>
    <xdr:sp macro="" textlink="">
      <xdr:nvSpPr>
        <xdr:cNvPr id="17" name="TextBox 16"/>
        <xdr:cNvSpPr txBox="1"/>
      </xdr:nvSpPr>
      <xdr:spPr>
        <a:xfrm>
          <a:off x="4162425" y="2847976"/>
          <a:ext cx="257175" cy="26669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r>
            <a:rPr lang="en-US" sz="1200" b="1"/>
            <a:t>3</a:t>
          </a:r>
        </a:p>
      </xdr:txBody>
    </xdr:sp>
    <xdr:clientData/>
  </xdr:oneCellAnchor>
  <xdr:oneCellAnchor>
    <xdr:from>
      <xdr:col>5</xdr:col>
      <xdr:colOff>209550</xdr:colOff>
      <xdr:row>7</xdr:row>
      <xdr:rowOff>95250</xdr:rowOff>
    </xdr:from>
    <xdr:ext cx="257175" cy="280205"/>
    <xdr:sp macro="" textlink="">
      <xdr:nvSpPr>
        <xdr:cNvPr id="18" name="TextBox 17"/>
        <xdr:cNvSpPr txBox="1"/>
      </xdr:nvSpPr>
      <xdr:spPr>
        <a:xfrm>
          <a:off x="4143375" y="2057400"/>
          <a:ext cx="257175" cy="28020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en-US" sz="1200" b="1"/>
            <a:t>1</a:t>
          </a:r>
        </a:p>
      </xdr:txBody>
    </xdr:sp>
    <xdr:clientData/>
  </xdr:oneCellAnchor>
  <xdr:twoCellAnchor>
    <xdr:from>
      <xdr:col>3</xdr:col>
      <xdr:colOff>495300</xdr:colOff>
      <xdr:row>8</xdr:row>
      <xdr:rowOff>85725</xdr:rowOff>
    </xdr:from>
    <xdr:to>
      <xdr:col>5</xdr:col>
      <xdr:colOff>76200</xdr:colOff>
      <xdr:row>8</xdr:row>
      <xdr:rowOff>87313</xdr:rowOff>
    </xdr:to>
    <xdr:cxnSp macro="">
      <xdr:nvCxnSpPr>
        <xdr:cNvPr id="19" name="Straight Arrow Connector 18"/>
        <xdr:cNvCxnSpPr/>
      </xdr:nvCxnSpPr>
      <xdr:spPr>
        <a:xfrm rot="10800000">
          <a:off x="3248025" y="85725"/>
          <a:ext cx="762000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10</xdr:row>
      <xdr:rowOff>190500</xdr:rowOff>
    </xdr:from>
    <xdr:to>
      <xdr:col>16</xdr:col>
      <xdr:colOff>419100</xdr:colOff>
      <xdr:row>33</xdr:row>
      <xdr:rowOff>85725</xdr:rowOff>
    </xdr:to>
    <xdr:cxnSp macro="">
      <xdr:nvCxnSpPr>
        <xdr:cNvPr id="22" name="Straight Arrow Connector 21"/>
        <xdr:cNvCxnSpPr/>
      </xdr:nvCxnSpPr>
      <xdr:spPr>
        <a:xfrm>
          <a:off x="7829550" y="2476500"/>
          <a:ext cx="4029075" cy="3790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117</xdr:row>
      <xdr:rowOff>38100</xdr:rowOff>
    </xdr:from>
    <xdr:to>
      <xdr:col>4</xdr:col>
      <xdr:colOff>57150</xdr:colOff>
      <xdr:row>119</xdr:row>
      <xdr:rowOff>0</xdr:rowOff>
    </xdr:to>
    <xdr:cxnSp macro="">
      <xdr:nvCxnSpPr>
        <xdr:cNvPr id="28" name="Straight Arrow Connector 27"/>
        <xdr:cNvCxnSpPr/>
      </xdr:nvCxnSpPr>
      <xdr:spPr>
        <a:xfrm>
          <a:off x="2543175" y="19440525"/>
          <a:ext cx="857250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504824</xdr:colOff>
      <xdr:row>146</xdr:row>
      <xdr:rowOff>42861</xdr:rowOff>
    </xdr:from>
    <xdr:to>
      <xdr:col>29</xdr:col>
      <xdr:colOff>390524</xdr:colOff>
      <xdr:row>168</xdr:row>
      <xdr:rowOff>123824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67</xdr:row>
      <xdr:rowOff>0</xdr:rowOff>
    </xdr:from>
    <xdr:to>
      <xdr:col>6</xdr:col>
      <xdr:colOff>476250</xdr:colOff>
      <xdr:row>68</xdr:row>
      <xdr:rowOff>133350</xdr:rowOff>
    </xdr:to>
    <xdr:sp macro="" textlink="">
      <xdr:nvSpPr>
        <xdr:cNvPr id="2" name="Right Brace 1"/>
        <xdr:cNvSpPr/>
      </xdr:nvSpPr>
      <xdr:spPr>
        <a:xfrm>
          <a:off x="4810125" y="11877675"/>
          <a:ext cx="152400" cy="285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381000</xdr:colOff>
      <xdr:row>57</xdr:row>
      <xdr:rowOff>9525</xdr:rowOff>
    </xdr:from>
    <xdr:to>
      <xdr:col>6</xdr:col>
      <xdr:colOff>533400</xdr:colOff>
      <xdr:row>59</xdr:row>
      <xdr:rowOff>133350</xdr:rowOff>
    </xdr:to>
    <xdr:sp macro="" textlink="">
      <xdr:nvSpPr>
        <xdr:cNvPr id="3" name="Right Brace 2"/>
        <xdr:cNvSpPr/>
      </xdr:nvSpPr>
      <xdr:spPr>
        <a:xfrm>
          <a:off x="4867275" y="10248900"/>
          <a:ext cx="152400" cy="438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333375</xdr:colOff>
      <xdr:row>69</xdr:row>
      <xdr:rowOff>152399</xdr:rowOff>
    </xdr:from>
    <xdr:to>
      <xdr:col>6</xdr:col>
      <xdr:colOff>476250</xdr:colOff>
      <xdr:row>74</xdr:row>
      <xdr:rowOff>142874</xdr:rowOff>
    </xdr:to>
    <xdr:sp macro="" textlink="">
      <xdr:nvSpPr>
        <xdr:cNvPr id="4" name="Right Brace 3"/>
        <xdr:cNvSpPr/>
      </xdr:nvSpPr>
      <xdr:spPr>
        <a:xfrm>
          <a:off x="4819650" y="12334874"/>
          <a:ext cx="142875" cy="75247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304800</xdr:colOff>
      <xdr:row>105</xdr:row>
      <xdr:rowOff>0</xdr:rowOff>
    </xdr:from>
    <xdr:to>
      <xdr:col>6</xdr:col>
      <xdr:colOff>476250</xdr:colOff>
      <xdr:row>109</xdr:row>
      <xdr:rowOff>38101</xdr:rowOff>
    </xdr:to>
    <xdr:sp macro="" textlink="">
      <xdr:nvSpPr>
        <xdr:cNvPr id="5" name="Right Brace 4"/>
        <xdr:cNvSpPr/>
      </xdr:nvSpPr>
      <xdr:spPr>
        <a:xfrm>
          <a:off x="4791075" y="18383250"/>
          <a:ext cx="171450" cy="657226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295275</xdr:colOff>
      <xdr:row>130</xdr:row>
      <xdr:rowOff>171449</xdr:rowOff>
    </xdr:from>
    <xdr:to>
      <xdr:col>6</xdr:col>
      <xdr:colOff>457201</xdr:colOff>
      <xdr:row>141</xdr:row>
      <xdr:rowOff>152399</xdr:rowOff>
    </xdr:to>
    <xdr:sp macro="" textlink="">
      <xdr:nvSpPr>
        <xdr:cNvPr id="6" name="Right Brace 5"/>
        <xdr:cNvSpPr/>
      </xdr:nvSpPr>
      <xdr:spPr>
        <a:xfrm>
          <a:off x="4781550" y="23040974"/>
          <a:ext cx="161926" cy="16859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304800</xdr:colOff>
      <xdr:row>94</xdr:row>
      <xdr:rowOff>19050</xdr:rowOff>
    </xdr:from>
    <xdr:to>
      <xdr:col>6</xdr:col>
      <xdr:colOff>485775</xdr:colOff>
      <xdr:row>101</xdr:row>
      <xdr:rowOff>0</xdr:rowOff>
    </xdr:to>
    <xdr:sp macro="" textlink="">
      <xdr:nvSpPr>
        <xdr:cNvPr id="7" name="Right Brace 6"/>
        <xdr:cNvSpPr/>
      </xdr:nvSpPr>
      <xdr:spPr>
        <a:xfrm>
          <a:off x="4791075" y="16497300"/>
          <a:ext cx="180975" cy="12001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342900</xdr:colOff>
      <xdr:row>64</xdr:row>
      <xdr:rowOff>9525</xdr:rowOff>
    </xdr:from>
    <xdr:to>
      <xdr:col>6</xdr:col>
      <xdr:colOff>495300</xdr:colOff>
      <xdr:row>65</xdr:row>
      <xdr:rowOff>133350</xdr:rowOff>
    </xdr:to>
    <xdr:sp macro="" textlink="">
      <xdr:nvSpPr>
        <xdr:cNvPr id="9" name="Right Brace 8"/>
        <xdr:cNvSpPr/>
      </xdr:nvSpPr>
      <xdr:spPr>
        <a:xfrm>
          <a:off x="4829175" y="11401425"/>
          <a:ext cx="152400" cy="2857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495300</xdr:colOff>
      <xdr:row>8</xdr:row>
      <xdr:rowOff>85725</xdr:rowOff>
    </xdr:from>
    <xdr:to>
      <xdr:col>5</xdr:col>
      <xdr:colOff>495300</xdr:colOff>
      <xdr:row>8</xdr:row>
      <xdr:rowOff>85725</xdr:rowOff>
    </xdr:to>
    <xdr:cxnSp macro="">
      <xdr:nvCxnSpPr>
        <xdr:cNvPr id="12" name="Straight Arrow Connector 11"/>
        <xdr:cNvCxnSpPr/>
      </xdr:nvCxnSpPr>
      <xdr:spPr>
        <a:xfrm flipH="1">
          <a:off x="3248025" y="2047875"/>
          <a:ext cx="11811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9</xdr:row>
      <xdr:rowOff>85725</xdr:rowOff>
    </xdr:from>
    <xdr:to>
      <xdr:col>16</xdr:col>
      <xdr:colOff>390525</xdr:colOff>
      <xdr:row>33</xdr:row>
      <xdr:rowOff>66675</xdr:rowOff>
    </xdr:to>
    <xdr:cxnSp macro="">
      <xdr:nvCxnSpPr>
        <xdr:cNvPr id="13" name="Straight Arrow Connector 12"/>
        <xdr:cNvCxnSpPr/>
      </xdr:nvCxnSpPr>
      <xdr:spPr>
        <a:xfrm>
          <a:off x="7839075" y="2209800"/>
          <a:ext cx="3590925" cy="40386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457200</xdr:colOff>
      <xdr:row>117</xdr:row>
      <xdr:rowOff>38100</xdr:rowOff>
    </xdr:from>
    <xdr:to>
      <xdr:col>4</xdr:col>
      <xdr:colOff>57150</xdr:colOff>
      <xdr:row>119</xdr:row>
      <xdr:rowOff>0</xdr:rowOff>
    </xdr:to>
    <xdr:cxnSp macro="">
      <xdr:nvCxnSpPr>
        <xdr:cNvPr id="14" name="Straight Arrow Connector 13"/>
        <xdr:cNvCxnSpPr/>
      </xdr:nvCxnSpPr>
      <xdr:spPr>
        <a:xfrm>
          <a:off x="2543175" y="20554950"/>
          <a:ext cx="857250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504824</xdr:colOff>
      <xdr:row>146</xdr:row>
      <xdr:rowOff>42861</xdr:rowOff>
    </xdr:from>
    <xdr:to>
      <xdr:col>29</xdr:col>
      <xdr:colOff>390524</xdr:colOff>
      <xdr:row>168</xdr:row>
      <xdr:rowOff>123824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676275</xdr:colOff>
      <xdr:row>18</xdr:row>
      <xdr:rowOff>104775</xdr:rowOff>
    </xdr:from>
    <xdr:ext cx="257175" cy="280205"/>
    <xdr:sp macro="" textlink="">
      <xdr:nvSpPr>
        <xdr:cNvPr id="2" name="TextBox 1"/>
        <xdr:cNvSpPr txBox="1"/>
      </xdr:nvSpPr>
      <xdr:spPr>
        <a:xfrm>
          <a:off x="6248400" y="3343275"/>
          <a:ext cx="257175" cy="28020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spAutoFit/>
        </a:bodyPr>
        <a:lstStyle/>
        <a:p>
          <a:r>
            <a:rPr lang="en-US" sz="1200" b="1"/>
            <a:t>4</a:t>
          </a:r>
        </a:p>
      </xdr:txBody>
    </xdr:sp>
    <xdr:clientData/>
  </xdr:oneCellAnchor>
  <xdr:twoCellAnchor>
    <xdr:from>
      <xdr:col>4</xdr:col>
      <xdr:colOff>57150</xdr:colOff>
      <xdr:row>22</xdr:row>
      <xdr:rowOff>123825</xdr:rowOff>
    </xdr:from>
    <xdr:to>
      <xdr:col>4</xdr:col>
      <xdr:colOff>485776</xdr:colOff>
      <xdr:row>32</xdr:row>
      <xdr:rowOff>9525</xdr:rowOff>
    </xdr:to>
    <xdr:cxnSp macro="">
      <xdr:nvCxnSpPr>
        <xdr:cNvPr id="3" name="Straight Arrow Connector 2"/>
        <xdr:cNvCxnSpPr/>
      </xdr:nvCxnSpPr>
      <xdr:spPr>
        <a:xfrm flipH="1">
          <a:off x="2733675" y="4010025"/>
          <a:ext cx="428626" cy="15049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ec-econ.com/docs/ABCPI.pdf" TargetMode="External"/><Relationship Id="rId1" Type="http://schemas.openxmlformats.org/officeDocument/2006/relationships/hyperlink" Target="http://www.bank-banque-canada.ca/en/cpi.htm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jds.fass.org/cgi/reprint/71/7/1916?ck=nck" TargetMode="External"/><Relationship Id="rId3" Type="http://schemas.openxmlformats.org/officeDocument/2006/relationships/hyperlink" Target="http://www.maf.govt.nz/mafnet/rural-nz/profitability-and-economics/performance/impediments-to-optimum-performance/impopt-06.htm" TargetMode="External"/><Relationship Id="rId7" Type="http://schemas.openxmlformats.org/officeDocument/2006/relationships/hyperlink" Target="http://www.herdequityrelease.com/b-financial-returns-rural-farmland.php" TargetMode="External"/><Relationship Id="rId2" Type="http://schemas.openxmlformats.org/officeDocument/2006/relationships/hyperlink" Target="http://www.agmrc.org/agmrc/business/operatingbusiness/analyzingafarmincomestatement.htm" TargetMode="External"/><Relationship Id="rId1" Type="http://schemas.openxmlformats.org/officeDocument/2006/relationships/hyperlink" Target="http://209.85.173.104/search?q=cache:madXhbgEHcgJ:www.joe.org/joe/2007october/rb1.shtml+WACC+Farms&amp;hl=en&amp;ct=clnk&amp;cd=11&amp;gl=ca" TargetMode="External"/><Relationship Id="rId6" Type="http://schemas.openxmlformats.org/officeDocument/2006/relationships/hyperlink" Target="http://www.rurdev.usda.gov/RBS/pub/rr163.pdf" TargetMode="External"/><Relationship Id="rId5" Type="http://schemas.openxmlformats.org/officeDocument/2006/relationships/hyperlink" Target="http://cornandsoybeandigest.com/mag/soybean_autosteer_pay/" TargetMode="External"/><Relationship Id="rId4" Type="http://schemas.openxmlformats.org/officeDocument/2006/relationships/hyperlink" Target="http://cornandsoybeandigest.com/mag/soybean_great_time_farming/" TargetMode="External"/><Relationship Id="rId9" Type="http://schemas.openxmlformats.org/officeDocument/2006/relationships/hyperlink" Target="http://www.afac.ab.ca/careinfo/transport/atcd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0"/>
  <sheetViews>
    <sheetView tabSelected="1" workbookViewId="0">
      <selection sqref="A1:B1"/>
    </sheetView>
  </sheetViews>
  <sheetFormatPr defaultRowHeight="13.2" x14ac:dyDescent="0.25"/>
  <cols>
    <col min="1" max="1" width="25.44140625" customWidth="1"/>
    <col min="2" max="2" width="11.109375" customWidth="1"/>
    <col min="3" max="3" width="10" customWidth="1"/>
    <col min="4" max="4" width="10.88671875" customWidth="1"/>
    <col min="6" max="6" width="12.109375" customWidth="1"/>
    <col min="7" max="7" width="11.44140625" customWidth="1"/>
  </cols>
  <sheetData>
    <row r="1" spans="1:11" s="22" customFormat="1" ht="32.25" customHeight="1" thickBot="1" x14ac:dyDescent="0.35">
      <c r="A1" s="195" t="s">
        <v>246</v>
      </c>
      <c r="B1" s="195"/>
      <c r="C1" s="193">
        <f>'Zone 1 Rent Model'!C9+1</f>
        <v>2014</v>
      </c>
      <c r="D1" s="176"/>
      <c r="E1" s="176"/>
      <c r="F1" s="176"/>
      <c r="G1" s="23"/>
      <c r="H1" s="23"/>
      <c r="I1" s="23"/>
      <c r="J1" s="23"/>
      <c r="K1" s="23"/>
    </row>
    <row r="2" spans="1:11" s="22" customFormat="1" ht="41.25" customHeight="1" thickTop="1" x14ac:dyDescent="0.25">
      <c r="A2" s="104" t="str">
        <f>'Zone 1 Rent Model'!B4</f>
        <v>Values in dollars per AUM</v>
      </c>
      <c r="B2" s="197" t="str">
        <f>CONCATENATE("850 lb. Steer Sales Price in the First Week of Sept of ",'Zone 1 Rent Model'!C9)</f>
        <v>850 lb. Steer Sales Price in the First Week of Sept of 2013</v>
      </c>
      <c r="C2" s="197"/>
      <c r="D2" s="197" t="str">
        <f>'Zone 1 Rent Model'!E4</f>
        <v>Total Rent</v>
      </c>
      <c r="E2" s="197"/>
      <c r="F2" s="178" t="str">
        <f>'Zone 1 Rent Model'!G4</f>
        <v>Range Sustainability Fund</v>
      </c>
      <c r="G2" s="23"/>
      <c r="H2" s="23"/>
      <c r="I2" s="23"/>
      <c r="J2" s="23"/>
      <c r="K2" s="23"/>
    </row>
    <row r="3" spans="1:11" s="22" customFormat="1" ht="18" customHeight="1" x14ac:dyDescent="0.25">
      <c r="A3" s="130" t="str">
        <f>'Zone 1 Rent Model'!B5</f>
        <v>Zone 1</v>
      </c>
      <c r="B3" s="198">
        <f>'Zone 1 Rent Model'!C5</f>
        <v>1.4125000000000001</v>
      </c>
      <c r="C3" s="198"/>
      <c r="D3" s="198">
        <f>'Zone 1 Rent Model'!E5</f>
        <v>3.248774612186744</v>
      </c>
      <c r="E3" s="198"/>
      <c r="F3" s="167">
        <f>'Zone 1 Rent Model'!G5</f>
        <v>1.2995098448746973</v>
      </c>
      <c r="G3" s="23"/>
      <c r="H3" s="23"/>
      <c r="I3" s="23"/>
      <c r="J3" s="23"/>
      <c r="K3" s="23"/>
    </row>
    <row r="4" spans="1:11" s="22" customFormat="1" ht="13.5" customHeight="1" thickBot="1" x14ac:dyDescent="0.3">
      <c r="A4" s="191" t="str">
        <f>'Zone 2 Rent Model'!B5</f>
        <v>Zone 2</v>
      </c>
      <c r="B4" s="199">
        <f>'Zone 2 Rent Model'!C5</f>
        <v>1.4125000000000001</v>
      </c>
      <c r="C4" s="199"/>
      <c r="D4" s="199">
        <f>'Zone 2 Rent Model'!E5</f>
        <v>2.348774612186745</v>
      </c>
      <c r="E4" s="199"/>
      <c r="F4" s="192">
        <f>'Zone 2 Rent Model'!G5</f>
        <v>0.93950984487469769</v>
      </c>
      <c r="G4" s="23"/>
      <c r="H4" s="23"/>
      <c r="I4" s="23"/>
      <c r="J4" s="23"/>
      <c r="K4" s="23"/>
    </row>
    <row r="5" spans="1:11" ht="13.8" thickTop="1" x14ac:dyDescent="0.25">
      <c r="G5" s="23"/>
      <c r="H5" s="23"/>
    </row>
    <row r="6" spans="1:11" x14ac:dyDescent="0.25">
      <c r="H6" s="23"/>
    </row>
    <row r="7" spans="1:11" ht="13.8" thickBot="1" x14ac:dyDescent="0.3">
      <c r="A7" s="22"/>
      <c r="B7" s="196" t="str">
        <f>'Zone 1 Rent Model'!P146</f>
        <v>Zone 1</v>
      </c>
      <c r="C7" s="196">
        <f>'Zone 1 Rent Model'!Q146</f>
        <v>0</v>
      </c>
      <c r="D7" s="196" t="str">
        <f>'Zone 2 Rent Model'!P146</f>
        <v>Zone 2</v>
      </c>
      <c r="E7" s="196">
        <f>'Zone 2 Rent Model'!Q146</f>
        <v>0</v>
      </c>
    </row>
    <row r="8" spans="1:11" ht="36.6" thickTop="1" x14ac:dyDescent="0.25">
      <c r="A8" s="170" t="str">
        <f>'Zone 1 Rent Model'!O147</f>
        <v>850 lb. Steer Price 1st Week Sept</v>
      </c>
      <c r="B8" s="170" t="str">
        <f>'Zone 1 Rent Model'!P147</f>
        <v>Zone 1 Government Rent</v>
      </c>
      <c r="C8" s="170" t="str">
        <f>'Zone 1 Rent Model'!Q147</f>
        <v>Zone 1 Total Rent (With RSF)</v>
      </c>
      <c r="D8" s="170" t="str">
        <f>'Zone 2 Rent Model'!P147</f>
        <v>Zone 2 Government Rent</v>
      </c>
      <c r="E8" s="170" t="str">
        <f>'Zone 2 Rent Model'!Q147</f>
        <v>Zone 2 Total Rent (With RSF)</v>
      </c>
    </row>
    <row r="10" spans="1:11" x14ac:dyDescent="0.25">
      <c r="A10" s="190">
        <f>'Zone 1 Rent Model'!O149</f>
        <v>0.7</v>
      </c>
      <c r="B10" s="190">
        <f>'Zone 1 Rent Model'!P149</f>
        <v>1.38</v>
      </c>
      <c r="C10" s="190">
        <f>'Zone 1 Rent Model'!Q149</f>
        <v>2.2999999999999998</v>
      </c>
      <c r="D10" s="190">
        <f>'Zone 2 Rent Model'!P149</f>
        <v>0.78</v>
      </c>
      <c r="E10" s="190">
        <f>'Zone 2 Rent Model'!Q149</f>
        <v>1.3</v>
      </c>
      <c r="F10" s="194"/>
    </row>
    <row r="11" spans="1:11" x14ac:dyDescent="0.25">
      <c r="A11" s="190">
        <f>'Zone 1 Rent Model'!O150</f>
        <v>0.71</v>
      </c>
      <c r="B11" s="190">
        <f>'Zone 1 Rent Model'!P150</f>
        <v>1.38</v>
      </c>
      <c r="C11" s="190">
        <f>'Zone 1 Rent Model'!Q150</f>
        <v>2.2999999999999998</v>
      </c>
      <c r="D11" s="190">
        <f>'Zone 2 Rent Model'!P150</f>
        <v>0.78</v>
      </c>
      <c r="E11" s="190">
        <f>'Zone 2 Rent Model'!Q150</f>
        <v>1.3</v>
      </c>
      <c r="F11" s="194"/>
    </row>
    <row r="12" spans="1:11" x14ac:dyDescent="0.25">
      <c r="A12" s="190">
        <f>'Zone 1 Rent Model'!O151</f>
        <v>0.72</v>
      </c>
      <c r="B12" s="190">
        <f>'Zone 1 Rent Model'!P151</f>
        <v>1.38</v>
      </c>
      <c r="C12" s="190">
        <f>'Zone 1 Rent Model'!Q151</f>
        <v>2.2999999999999998</v>
      </c>
      <c r="D12" s="190">
        <f>'Zone 2 Rent Model'!P151</f>
        <v>0.78</v>
      </c>
      <c r="E12" s="190">
        <f>'Zone 2 Rent Model'!Q151</f>
        <v>1.3</v>
      </c>
      <c r="F12" s="194"/>
    </row>
    <row r="13" spans="1:11" x14ac:dyDescent="0.25">
      <c r="A13" s="190">
        <f>'Zone 1 Rent Model'!O152</f>
        <v>0.73</v>
      </c>
      <c r="B13" s="190">
        <f>'Zone 1 Rent Model'!P152</f>
        <v>1.38</v>
      </c>
      <c r="C13" s="190">
        <f>'Zone 1 Rent Model'!Q152</f>
        <v>2.2999999999999998</v>
      </c>
      <c r="D13" s="190">
        <f>'Zone 2 Rent Model'!P152</f>
        <v>0.78</v>
      </c>
      <c r="E13" s="190">
        <f>'Zone 2 Rent Model'!Q152</f>
        <v>1.3</v>
      </c>
      <c r="F13" s="194"/>
    </row>
    <row r="14" spans="1:11" x14ac:dyDescent="0.25">
      <c r="A14" s="190">
        <f>'Zone 1 Rent Model'!O153</f>
        <v>0.74</v>
      </c>
      <c r="B14" s="190">
        <f>'Zone 1 Rent Model'!P153</f>
        <v>1.38</v>
      </c>
      <c r="C14" s="190">
        <f>'Zone 1 Rent Model'!Q153</f>
        <v>2.2999999999999998</v>
      </c>
      <c r="D14" s="190">
        <f>'Zone 2 Rent Model'!P153</f>
        <v>0.78</v>
      </c>
      <c r="E14" s="190">
        <f>'Zone 2 Rent Model'!Q153</f>
        <v>1.3</v>
      </c>
      <c r="F14" s="194"/>
    </row>
    <row r="15" spans="1:11" x14ac:dyDescent="0.25">
      <c r="A15" s="190">
        <f>'Zone 1 Rent Model'!O154</f>
        <v>0.75</v>
      </c>
      <c r="B15" s="190">
        <f>'Zone 1 Rent Model'!P154</f>
        <v>1.38</v>
      </c>
      <c r="C15" s="190">
        <f>'Zone 1 Rent Model'!Q154</f>
        <v>2.2999999999999998</v>
      </c>
      <c r="D15" s="190">
        <f>'Zone 2 Rent Model'!P154</f>
        <v>0.78</v>
      </c>
      <c r="E15" s="190">
        <f>'Zone 2 Rent Model'!Q154</f>
        <v>1.3</v>
      </c>
      <c r="F15" s="194"/>
    </row>
    <row r="16" spans="1:11" x14ac:dyDescent="0.25">
      <c r="A16" s="190">
        <f>'Zone 1 Rent Model'!O155</f>
        <v>0.76</v>
      </c>
      <c r="B16" s="190">
        <f>'Zone 1 Rent Model'!P155</f>
        <v>1.38</v>
      </c>
      <c r="C16" s="190">
        <f>'Zone 1 Rent Model'!Q155</f>
        <v>2.2999999999999998</v>
      </c>
      <c r="D16" s="190">
        <f>'Zone 2 Rent Model'!P155</f>
        <v>0.78</v>
      </c>
      <c r="E16" s="190">
        <f>'Zone 2 Rent Model'!Q155</f>
        <v>1.3</v>
      </c>
      <c r="F16" s="194"/>
    </row>
    <row r="17" spans="1:6" x14ac:dyDescent="0.25">
      <c r="A17" s="190">
        <f>'Zone 1 Rent Model'!O156</f>
        <v>0.77</v>
      </c>
      <c r="B17" s="190">
        <f>'Zone 1 Rent Model'!P156</f>
        <v>1.38</v>
      </c>
      <c r="C17" s="190">
        <f>'Zone 1 Rent Model'!Q156</f>
        <v>2.2999999999999998</v>
      </c>
      <c r="D17" s="190">
        <f>'Zone 2 Rent Model'!P156</f>
        <v>0.78</v>
      </c>
      <c r="E17" s="190">
        <f>'Zone 2 Rent Model'!Q156</f>
        <v>1.3</v>
      </c>
      <c r="F17" s="194"/>
    </row>
    <row r="18" spans="1:6" x14ac:dyDescent="0.25">
      <c r="A18" s="190">
        <f>'Zone 1 Rent Model'!O157</f>
        <v>0.78</v>
      </c>
      <c r="B18" s="190">
        <f>'Zone 1 Rent Model'!P157</f>
        <v>1.38</v>
      </c>
      <c r="C18" s="190">
        <f>'Zone 1 Rent Model'!Q157</f>
        <v>2.2999999999999998</v>
      </c>
      <c r="D18" s="190">
        <f>'Zone 2 Rent Model'!P157</f>
        <v>0.78</v>
      </c>
      <c r="E18" s="190">
        <f>'Zone 2 Rent Model'!Q157</f>
        <v>1.3</v>
      </c>
      <c r="F18" s="194"/>
    </row>
    <row r="19" spans="1:6" x14ac:dyDescent="0.25">
      <c r="A19" s="190">
        <f>'Zone 1 Rent Model'!O158</f>
        <v>0.79</v>
      </c>
      <c r="B19" s="190">
        <f>'Zone 1 Rent Model'!P158</f>
        <v>1.38</v>
      </c>
      <c r="C19" s="190">
        <f>'Zone 1 Rent Model'!Q158</f>
        <v>2.2999999999999998</v>
      </c>
      <c r="D19" s="190">
        <f>'Zone 2 Rent Model'!P158</f>
        <v>0.78</v>
      </c>
      <c r="E19" s="190">
        <f>'Zone 2 Rent Model'!Q158</f>
        <v>1.3</v>
      </c>
      <c r="F19" s="194"/>
    </row>
    <row r="20" spans="1:6" x14ac:dyDescent="0.25">
      <c r="A20" s="190">
        <f>'Zone 1 Rent Model'!O159</f>
        <v>0.8</v>
      </c>
      <c r="B20" s="190">
        <f>'Zone 1 Rent Model'!P159</f>
        <v>1.38</v>
      </c>
      <c r="C20" s="190">
        <f>'Zone 1 Rent Model'!Q159</f>
        <v>2.2999999999999998</v>
      </c>
      <c r="D20" s="190">
        <f>'Zone 2 Rent Model'!P159</f>
        <v>0.78</v>
      </c>
      <c r="E20" s="190">
        <f>'Zone 2 Rent Model'!Q159</f>
        <v>1.3</v>
      </c>
      <c r="F20" s="194"/>
    </row>
    <row r="21" spans="1:6" x14ac:dyDescent="0.25">
      <c r="A21" s="190">
        <f>'Zone 1 Rent Model'!O160</f>
        <v>0.81</v>
      </c>
      <c r="B21" s="190">
        <f>'Zone 1 Rent Model'!P160</f>
        <v>1.38</v>
      </c>
      <c r="C21" s="190">
        <f>'Zone 1 Rent Model'!Q160</f>
        <v>2.2999999999999998</v>
      </c>
      <c r="D21" s="190">
        <f>'Zone 2 Rent Model'!P160</f>
        <v>0.78</v>
      </c>
      <c r="E21" s="190">
        <f>'Zone 2 Rent Model'!Q160</f>
        <v>1.3</v>
      </c>
      <c r="F21" s="194"/>
    </row>
    <row r="22" spans="1:6" x14ac:dyDescent="0.25">
      <c r="A22" s="190">
        <f>'Zone 1 Rent Model'!O161</f>
        <v>0.82</v>
      </c>
      <c r="B22" s="190">
        <f>'Zone 1 Rent Model'!P161</f>
        <v>1.38</v>
      </c>
      <c r="C22" s="190">
        <f>'Zone 1 Rent Model'!Q161</f>
        <v>2.2999999999999998</v>
      </c>
      <c r="D22" s="190">
        <f>'Zone 2 Rent Model'!P161</f>
        <v>0.78</v>
      </c>
      <c r="E22" s="190">
        <f>'Zone 2 Rent Model'!Q161</f>
        <v>1.3</v>
      </c>
      <c r="F22" s="194"/>
    </row>
    <row r="23" spans="1:6" x14ac:dyDescent="0.25">
      <c r="A23" s="190">
        <f>'Zone 1 Rent Model'!O162</f>
        <v>0.83</v>
      </c>
      <c r="B23" s="190">
        <f>'Zone 1 Rent Model'!P162</f>
        <v>1.38</v>
      </c>
      <c r="C23" s="190">
        <f>'Zone 1 Rent Model'!Q162</f>
        <v>2.2999999999999998</v>
      </c>
      <c r="D23" s="190">
        <f>'Zone 2 Rent Model'!P162</f>
        <v>0.78</v>
      </c>
      <c r="E23" s="190">
        <f>'Zone 2 Rent Model'!Q162</f>
        <v>1.3</v>
      </c>
      <c r="F23" s="194"/>
    </row>
    <row r="24" spans="1:6" x14ac:dyDescent="0.25">
      <c r="A24" s="190">
        <f>'Zone 1 Rent Model'!O163</f>
        <v>0.84</v>
      </c>
      <c r="B24" s="190">
        <f>'Zone 1 Rent Model'!P163</f>
        <v>1.38</v>
      </c>
      <c r="C24" s="190">
        <f>'Zone 1 Rent Model'!Q163</f>
        <v>2.2999999999999998</v>
      </c>
      <c r="D24" s="190">
        <f>'Zone 2 Rent Model'!P163</f>
        <v>0.78</v>
      </c>
      <c r="E24" s="190">
        <f>'Zone 2 Rent Model'!Q163</f>
        <v>1.3</v>
      </c>
      <c r="F24" s="194"/>
    </row>
    <row r="25" spans="1:6" x14ac:dyDescent="0.25">
      <c r="A25" s="190">
        <f>'Zone 1 Rent Model'!O164</f>
        <v>0.85</v>
      </c>
      <c r="B25" s="190">
        <f>'Zone 1 Rent Model'!P164</f>
        <v>1.38</v>
      </c>
      <c r="C25" s="190">
        <f>'Zone 1 Rent Model'!Q164</f>
        <v>2.2999999999999998</v>
      </c>
      <c r="D25" s="190">
        <f>'Zone 2 Rent Model'!P164</f>
        <v>0.78</v>
      </c>
      <c r="E25" s="190">
        <f>'Zone 2 Rent Model'!Q164</f>
        <v>1.3</v>
      </c>
      <c r="F25" s="194"/>
    </row>
    <row r="26" spans="1:6" x14ac:dyDescent="0.25">
      <c r="A26" s="190">
        <f>'Zone 1 Rent Model'!O165</f>
        <v>0.86</v>
      </c>
      <c r="B26" s="190">
        <f>'Zone 1 Rent Model'!P165</f>
        <v>1.38</v>
      </c>
      <c r="C26" s="190">
        <f>'Zone 1 Rent Model'!Q165</f>
        <v>2.2999999999999998</v>
      </c>
      <c r="D26" s="190">
        <f>'Zone 2 Rent Model'!P165</f>
        <v>0.78</v>
      </c>
      <c r="E26" s="190">
        <f>'Zone 2 Rent Model'!Q165</f>
        <v>1.3</v>
      </c>
      <c r="F26" s="194"/>
    </row>
    <row r="27" spans="1:6" x14ac:dyDescent="0.25">
      <c r="A27" s="190">
        <f>'Zone 1 Rent Model'!O166</f>
        <v>0.87</v>
      </c>
      <c r="B27" s="190">
        <f>'Zone 1 Rent Model'!P166</f>
        <v>1.38</v>
      </c>
      <c r="C27" s="190">
        <f>'Zone 1 Rent Model'!Q166</f>
        <v>2.2999999999999998</v>
      </c>
      <c r="D27" s="190">
        <f>'Zone 2 Rent Model'!P166</f>
        <v>0.78</v>
      </c>
      <c r="E27" s="190">
        <f>'Zone 2 Rent Model'!Q166</f>
        <v>1.3</v>
      </c>
      <c r="F27" s="194"/>
    </row>
    <row r="28" spans="1:6" x14ac:dyDescent="0.25">
      <c r="A28" s="190">
        <f>'Zone 1 Rent Model'!O167</f>
        <v>0.88</v>
      </c>
      <c r="B28" s="190">
        <f>'Zone 1 Rent Model'!P167</f>
        <v>1.38</v>
      </c>
      <c r="C28" s="190">
        <f>'Zone 1 Rent Model'!Q167</f>
        <v>2.2999999999999998</v>
      </c>
      <c r="D28" s="190">
        <f>'Zone 2 Rent Model'!P167</f>
        <v>0.78</v>
      </c>
      <c r="E28" s="190">
        <f>'Zone 2 Rent Model'!Q167</f>
        <v>1.3</v>
      </c>
      <c r="F28" s="194"/>
    </row>
    <row r="29" spans="1:6" x14ac:dyDescent="0.25">
      <c r="A29" s="190">
        <f>'Zone 1 Rent Model'!O168</f>
        <v>0.89</v>
      </c>
      <c r="B29" s="190">
        <f>'Zone 1 Rent Model'!P168</f>
        <v>1.38</v>
      </c>
      <c r="C29" s="190">
        <f>'Zone 1 Rent Model'!Q168</f>
        <v>2.2999999999999998</v>
      </c>
      <c r="D29" s="190">
        <f>'Zone 2 Rent Model'!P168</f>
        <v>0.78</v>
      </c>
      <c r="E29" s="190">
        <f>'Zone 2 Rent Model'!Q168</f>
        <v>1.3</v>
      </c>
      <c r="F29" s="194"/>
    </row>
    <row r="30" spans="1:6" x14ac:dyDescent="0.25">
      <c r="A30" s="190">
        <f>'Zone 1 Rent Model'!O169</f>
        <v>0.9</v>
      </c>
      <c r="B30" s="190">
        <f>'Zone 1 Rent Model'!P169</f>
        <v>1.38</v>
      </c>
      <c r="C30" s="190">
        <f>'Zone 1 Rent Model'!Q169</f>
        <v>2.2999999999999998</v>
      </c>
      <c r="D30" s="190">
        <f>'Zone 2 Rent Model'!P169</f>
        <v>0.78</v>
      </c>
      <c r="E30" s="190">
        <f>'Zone 2 Rent Model'!Q169</f>
        <v>1.3</v>
      </c>
      <c r="F30" s="194"/>
    </row>
    <row r="31" spans="1:6" x14ac:dyDescent="0.25">
      <c r="A31" s="190">
        <f>'Zone 1 Rent Model'!O170</f>
        <v>0.91</v>
      </c>
      <c r="B31" s="190">
        <f>'Zone 1 Rent Model'!P170</f>
        <v>1.38</v>
      </c>
      <c r="C31" s="190">
        <f>'Zone 1 Rent Model'!Q170</f>
        <v>2.2999999999999998</v>
      </c>
      <c r="D31" s="190">
        <f>'Zone 2 Rent Model'!P170</f>
        <v>0.78</v>
      </c>
      <c r="E31" s="190">
        <f>'Zone 2 Rent Model'!Q170</f>
        <v>1.3</v>
      </c>
    </row>
    <row r="32" spans="1:6" x14ac:dyDescent="0.25">
      <c r="A32" s="190">
        <f>'Zone 1 Rent Model'!O171</f>
        <v>0.92</v>
      </c>
      <c r="B32" s="190">
        <f>'Zone 1 Rent Model'!P171</f>
        <v>1.38</v>
      </c>
      <c r="C32" s="190">
        <f>'Zone 1 Rent Model'!Q171</f>
        <v>2.2999999999999998</v>
      </c>
      <c r="D32" s="190">
        <f>'Zone 2 Rent Model'!P171</f>
        <v>0.78</v>
      </c>
      <c r="E32" s="190">
        <f>'Zone 2 Rent Model'!Q171</f>
        <v>1.3</v>
      </c>
    </row>
    <row r="33" spans="1:5" x14ac:dyDescent="0.25">
      <c r="A33" s="190">
        <f>'Zone 1 Rent Model'!O172</f>
        <v>0.93</v>
      </c>
      <c r="B33" s="190">
        <f>'Zone 1 Rent Model'!P172</f>
        <v>1.38</v>
      </c>
      <c r="C33" s="190">
        <f>'Zone 1 Rent Model'!Q172</f>
        <v>2.2999999999999998</v>
      </c>
      <c r="D33" s="190">
        <f>'Zone 2 Rent Model'!P172</f>
        <v>0.78</v>
      </c>
      <c r="E33" s="190">
        <f>'Zone 2 Rent Model'!Q172</f>
        <v>1.3</v>
      </c>
    </row>
    <row r="34" spans="1:5" x14ac:dyDescent="0.25">
      <c r="A34" s="190">
        <f>'Zone 1 Rent Model'!O173</f>
        <v>0.94</v>
      </c>
      <c r="B34" s="190">
        <f>'Zone 1 Rent Model'!P173</f>
        <v>1.38</v>
      </c>
      <c r="C34" s="190">
        <f>'Zone 1 Rent Model'!Q173</f>
        <v>2.2999999999999998</v>
      </c>
      <c r="D34" s="190">
        <f>'Zone 2 Rent Model'!P173</f>
        <v>0.78</v>
      </c>
      <c r="E34" s="190">
        <f>'Zone 2 Rent Model'!Q173</f>
        <v>1.3</v>
      </c>
    </row>
    <row r="35" spans="1:5" x14ac:dyDescent="0.25">
      <c r="A35" s="190">
        <f>'Zone 1 Rent Model'!O174</f>
        <v>0.95</v>
      </c>
      <c r="B35" s="190">
        <f>'Zone 1 Rent Model'!P174</f>
        <v>1.38</v>
      </c>
      <c r="C35" s="190">
        <f>'Zone 1 Rent Model'!Q174</f>
        <v>2.2999999999999998</v>
      </c>
      <c r="D35" s="190">
        <f>'Zone 2 Rent Model'!P174</f>
        <v>0.78</v>
      </c>
      <c r="E35" s="190">
        <f>'Zone 2 Rent Model'!Q174</f>
        <v>1.3</v>
      </c>
    </row>
    <row r="36" spans="1:5" x14ac:dyDescent="0.25">
      <c r="A36" s="190">
        <f>'Zone 1 Rent Model'!O175</f>
        <v>0.96</v>
      </c>
      <c r="B36" s="190">
        <f>'Zone 1 Rent Model'!P175</f>
        <v>1.38</v>
      </c>
      <c r="C36" s="190">
        <f>'Zone 1 Rent Model'!Q175</f>
        <v>2.2999999999999998</v>
      </c>
      <c r="D36" s="190">
        <f>'Zone 2 Rent Model'!P175</f>
        <v>0.78</v>
      </c>
      <c r="E36" s="190">
        <f>'Zone 2 Rent Model'!Q175</f>
        <v>1.3</v>
      </c>
    </row>
    <row r="37" spans="1:5" x14ac:dyDescent="0.25">
      <c r="A37" s="190">
        <f>'Zone 1 Rent Model'!O176</f>
        <v>0.97</v>
      </c>
      <c r="B37" s="190">
        <f>'Zone 1 Rent Model'!P176</f>
        <v>1.38</v>
      </c>
      <c r="C37" s="190">
        <f>'Zone 1 Rent Model'!Q176</f>
        <v>2.2999999999999998</v>
      </c>
      <c r="D37" s="190">
        <f>'Zone 2 Rent Model'!P176</f>
        <v>0.78</v>
      </c>
      <c r="E37" s="190">
        <f>'Zone 2 Rent Model'!Q176</f>
        <v>1.3</v>
      </c>
    </row>
    <row r="38" spans="1:5" x14ac:dyDescent="0.25">
      <c r="A38" s="190">
        <f>'Zone 1 Rent Model'!O177</f>
        <v>0.98</v>
      </c>
      <c r="B38" s="190">
        <f>'Zone 1 Rent Model'!P177</f>
        <v>1.38</v>
      </c>
      <c r="C38" s="190">
        <f>'Zone 1 Rent Model'!Q177</f>
        <v>2.2999999999999998</v>
      </c>
      <c r="D38" s="190">
        <f>'Zone 2 Rent Model'!P177</f>
        <v>0.78</v>
      </c>
      <c r="E38" s="190">
        <f>'Zone 2 Rent Model'!Q177</f>
        <v>1.3</v>
      </c>
    </row>
    <row r="39" spans="1:5" x14ac:dyDescent="0.25">
      <c r="A39" s="190">
        <f>'Zone 1 Rent Model'!O178</f>
        <v>0.99</v>
      </c>
      <c r="B39" s="190">
        <f>'Zone 1 Rent Model'!P178</f>
        <v>1.38</v>
      </c>
      <c r="C39" s="190">
        <f>'Zone 1 Rent Model'!Q178</f>
        <v>2.2999999999999998</v>
      </c>
      <c r="D39" s="190">
        <f>'Zone 2 Rent Model'!P178</f>
        <v>0.78</v>
      </c>
      <c r="E39" s="190">
        <f>'Zone 2 Rent Model'!Q178</f>
        <v>1.3</v>
      </c>
    </row>
    <row r="40" spans="1:5" x14ac:dyDescent="0.25">
      <c r="A40" s="190">
        <f>'Zone 1 Rent Model'!O179</f>
        <v>1</v>
      </c>
      <c r="B40" s="190">
        <f>'Zone 1 Rent Model'!P179</f>
        <v>1.38</v>
      </c>
      <c r="C40" s="190">
        <f>'Zone 1 Rent Model'!Q179</f>
        <v>2.2999999999999998</v>
      </c>
      <c r="D40" s="190">
        <f>'Zone 2 Rent Model'!P179</f>
        <v>0.78</v>
      </c>
      <c r="E40" s="190">
        <f>'Zone 2 Rent Model'!Q179</f>
        <v>1.3</v>
      </c>
    </row>
    <row r="41" spans="1:5" x14ac:dyDescent="0.25">
      <c r="A41" s="190">
        <f>'Zone 1 Rent Model'!O180</f>
        <v>1.01</v>
      </c>
      <c r="B41" s="190">
        <f>'Zone 1 Rent Model'!P180</f>
        <v>1.38</v>
      </c>
      <c r="C41" s="190">
        <f>'Zone 1 Rent Model'!Q180</f>
        <v>2.2999999999999998</v>
      </c>
      <c r="D41" s="190">
        <f>'Zone 2 Rent Model'!P180</f>
        <v>0.78</v>
      </c>
      <c r="E41" s="190">
        <f>'Zone 2 Rent Model'!Q180</f>
        <v>1.3</v>
      </c>
    </row>
    <row r="42" spans="1:5" x14ac:dyDescent="0.25">
      <c r="A42" s="190">
        <f>'Zone 1 Rent Model'!O181</f>
        <v>1.02</v>
      </c>
      <c r="B42" s="190">
        <f>'Zone 1 Rent Model'!P181</f>
        <v>1.38</v>
      </c>
      <c r="C42" s="190">
        <f>'Zone 1 Rent Model'!Q181</f>
        <v>2.2999999999999998</v>
      </c>
      <c r="D42" s="190">
        <f>'Zone 2 Rent Model'!P181</f>
        <v>0.78</v>
      </c>
      <c r="E42" s="190">
        <f>'Zone 2 Rent Model'!Q181</f>
        <v>1.3</v>
      </c>
    </row>
    <row r="43" spans="1:5" x14ac:dyDescent="0.25">
      <c r="A43" s="190">
        <f>'Zone 1 Rent Model'!O182</f>
        <v>1.03</v>
      </c>
      <c r="B43" s="190">
        <f>'Zone 1 Rent Model'!P182</f>
        <v>1.38</v>
      </c>
      <c r="C43" s="190">
        <f>'Zone 1 Rent Model'!Q182</f>
        <v>2.2999999999999998</v>
      </c>
      <c r="D43" s="190">
        <f>'Zone 2 Rent Model'!P182</f>
        <v>0.78</v>
      </c>
      <c r="E43" s="190">
        <f>'Zone 2 Rent Model'!Q182</f>
        <v>1.3</v>
      </c>
    </row>
    <row r="44" spans="1:5" x14ac:dyDescent="0.25">
      <c r="A44" s="190">
        <f>'Zone 1 Rent Model'!O183</f>
        <v>1.04</v>
      </c>
      <c r="B44" s="190">
        <f>'Zone 1 Rent Model'!P183</f>
        <v>1.38</v>
      </c>
      <c r="C44" s="190">
        <f>'Zone 1 Rent Model'!Q183</f>
        <v>2.2999999999999998</v>
      </c>
      <c r="D44" s="190">
        <f>'Zone 2 Rent Model'!P183</f>
        <v>0.78</v>
      </c>
      <c r="E44" s="190">
        <f>'Zone 2 Rent Model'!Q183</f>
        <v>1.3</v>
      </c>
    </row>
    <row r="45" spans="1:5" x14ac:dyDescent="0.25">
      <c r="A45" s="190">
        <f>'Zone 1 Rent Model'!O184</f>
        <v>1.05</v>
      </c>
      <c r="B45" s="190">
        <f>'Zone 1 Rent Model'!P184</f>
        <v>1.38</v>
      </c>
      <c r="C45" s="190">
        <f>'Zone 1 Rent Model'!Q184</f>
        <v>2.2999999999999998</v>
      </c>
      <c r="D45" s="190">
        <f>'Zone 2 Rent Model'!P184</f>
        <v>0.78</v>
      </c>
      <c r="E45" s="190">
        <f>'Zone 2 Rent Model'!Q184</f>
        <v>1.3</v>
      </c>
    </row>
    <row r="46" spans="1:5" x14ac:dyDescent="0.25">
      <c r="A46" s="190">
        <f>'Zone 1 Rent Model'!O185</f>
        <v>1.06</v>
      </c>
      <c r="B46" s="190">
        <f>'Zone 1 Rent Model'!P185</f>
        <v>1.38</v>
      </c>
      <c r="C46" s="190">
        <f>'Zone 1 Rent Model'!Q185</f>
        <v>2.2999999999999998</v>
      </c>
      <c r="D46" s="190">
        <f>'Zone 2 Rent Model'!P185</f>
        <v>0.78</v>
      </c>
      <c r="E46" s="190">
        <f>'Zone 2 Rent Model'!Q185</f>
        <v>1.3</v>
      </c>
    </row>
    <row r="47" spans="1:5" x14ac:dyDescent="0.25">
      <c r="A47" s="190">
        <f>'Zone 1 Rent Model'!O186</f>
        <v>1.07</v>
      </c>
      <c r="B47" s="190">
        <f>'Zone 1 Rent Model'!P186</f>
        <v>1.38</v>
      </c>
      <c r="C47" s="190">
        <f>'Zone 1 Rent Model'!Q186</f>
        <v>2.2999999999999998</v>
      </c>
      <c r="D47" s="190">
        <f>'Zone 2 Rent Model'!P186</f>
        <v>0.78</v>
      </c>
      <c r="E47" s="190">
        <f>'Zone 2 Rent Model'!Q186</f>
        <v>1.3</v>
      </c>
    </row>
    <row r="48" spans="1:5" x14ac:dyDescent="0.25">
      <c r="A48" s="190">
        <f>'Zone 1 Rent Model'!O187</f>
        <v>1.08</v>
      </c>
      <c r="B48" s="190">
        <f>'Zone 1 Rent Model'!P187</f>
        <v>1.38</v>
      </c>
      <c r="C48" s="190">
        <f>'Zone 1 Rent Model'!Q187</f>
        <v>2.2999999999999998</v>
      </c>
      <c r="D48" s="190">
        <f>'Zone 2 Rent Model'!P187</f>
        <v>0.78</v>
      </c>
      <c r="E48" s="190">
        <f>'Zone 2 Rent Model'!Q187</f>
        <v>1.3</v>
      </c>
    </row>
    <row r="49" spans="1:5" x14ac:dyDescent="0.25">
      <c r="A49" s="190">
        <f>'Zone 1 Rent Model'!O188</f>
        <v>1.0900000000000001</v>
      </c>
      <c r="B49" s="190">
        <f>'Zone 1 Rent Model'!P188</f>
        <v>1.38</v>
      </c>
      <c r="C49" s="190">
        <f>'Zone 1 Rent Model'!Q188</f>
        <v>2.2999999999999998</v>
      </c>
      <c r="D49" s="190">
        <f>'Zone 2 Rent Model'!P188</f>
        <v>0.78</v>
      </c>
      <c r="E49" s="190">
        <f>'Zone 2 Rent Model'!Q188</f>
        <v>1.3</v>
      </c>
    </row>
    <row r="50" spans="1:5" x14ac:dyDescent="0.25">
      <c r="A50" s="190">
        <f>'Zone 1 Rent Model'!O189</f>
        <v>1.1000000000000001</v>
      </c>
      <c r="B50" s="190">
        <f>'Zone 1 Rent Model'!P189</f>
        <v>1.38</v>
      </c>
      <c r="C50" s="190">
        <f>'Zone 1 Rent Model'!Q189</f>
        <v>2.2999999999999998</v>
      </c>
      <c r="D50" s="190">
        <f>'Zone 2 Rent Model'!P189</f>
        <v>0.78</v>
      </c>
      <c r="E50" s="190">
        <f>'Zone 2 Rent Model'!Q189</f>
        <v>1.3</v>
      </c>
    </row>
    <row r="51" spans="1:5" x14ac:dyDescent="0.25">
      <c r="A51" s="190">
        <f>'Zone 1 Rent Model'!O190</f>
        <v>1.1100000000000001</v>
      </c>
      <c r="B51" s="190">
        <f>'Zone 1 Rent Model'!P190</f>
        <v>1.38</v>
      </c>
      <c r="C51" s="190">
        <f>'Zone 1 Rent Model'!Q190</f>
        <v>2.2999999999999998</v>
      </c>
      <c r="D51" s="190">
        <f>'Zone 2 Rent Model'!P190</f>
        <v>0.78</v>
      </c>
      <c r="E51" s="190">
        <f>'Zone 2 Rent Model'!Q190</f>
        <v>1.3</v>
      </c>
    </row>
    <row r="52" spans="1:5" x14ac:dyDescent="0.25">
      <c r="A52" s="190">
        <f>'Zone 1 Rent Model'!O191</f>
        <v>1.1200000000000001</v>
      </c>
      <c r="B52" s="190">
        <f>'Zone 1 Rent Model'!P191</f>
        <v>1.38</v>
      </c>
      <c r="C52" s="190">
        <f>'Zone 1 Rent Model'!Q191</f>
        <v>2.2999999999999998</v>
      </c>
      <c r="D52" s="190">
        <f>'Zone 2 Rent Model'!P191</f>
        <v>0.78</v>
      </c>
      <c r="E52" s="190">
        <f>'Zone 2 Rent Model'!Q191</f>
        <v>1.3</v>
      </c>
    </row>
    <row r="53" spans="1:5" x14ac:dyDescent="0.25">
      <c r="A53" s="190">
        <f>'Zone 1 Rent Model'!O192</f>
        <v>1.1299999999999999</v>
      </c>
      <c r="B53" s="190">
        <f>'Zone 1 Rent Model'!P192</f>
        <v>1.38</v>
      </c>
      <c r="C53" s="190">
        <f>'Zone 1 Rent Model'!Q192</f>
        <v>2.2999999999999998</v>
      </c>
      <c r="D53" s="190">
        <f>'Zone 2 Rent Model'!P192</f>
        <v>0.78</v>
      </c>
      <c r="E53" s="190">
        <f>'Zone 2 Rent Model'!Q192</f>
        <v>1.3</v>
      </c>
    </row>
    <row r="54" spans="1:5" x14ac:dyDescent="0.25">
      <c r="A54" s="190">
        <f>'Zone 1 Rent Model'!O193</f>
        <v>1.1399999999999999</v>
      </c>
      <c r="B54" s="190">
        <f>'Zone 1 Rent Model'!P193</f>
        <v>1.38</v>
      </c>
      <c r="C54" s="190">
        <f>'Zone 1 Rent Model'!Q193</f>
        <v>2.2999999999999998</v>
      </c>
      <c r="D54" s="190">
        <f>'Zone 2 Rent Model'!P193</f>
        <v>0.78</v>
      </c>
      <c r="E54" s="190">
        <f>'Zone 2 Rent Model'!Q193</f>
        <v>1.3</v>
      </c>
    </row>
    <row r="55" spans="1:5" x14ac:dyDescent="0.25">
      <c r="A55" s="190">
        <f>'Zone 1 Rent Model'!O194</f>
        <v>1.1499999999999999</v>
      </c>
      <c r="B55" s="190">
        <f>'Zone 1 Rent Model'!P194</f>
        <v>1.38</v>
      </c>
      <c r="C55" s="190">
        <f>'Zone 1 Rent Model'!Q194</f>
        <v>2.2999999999999998</v>
      </c>
      <c r="D55" s="190">
        <f>'Zone 2 Rent Model'!P194</f>
        <v>0.78</v>
      </c>
      <c r="E55" s="190">
        <f>'Zone 2 Rent Model'!Q194</f>
        <v>1.3</v>
      </c>
    </row>
    <row r="56" spans="1:5" x14ac:dyDescent="0.25">
      <c r="A56" s="190">
        <f>'Zone 1 Rent Model'!O195</f>
        <v>1.1599999999999999</v>
      </c>
      <c r="B56" s="190">
        <f>'Zone 1 Rent Model'!P195</f>
        <v>1.38</v>
      </c>
      <c r="C56" s="190">
        <f>'Zone 1 Rent Model'!Q195</f>
        <v>2.2999999999999998</v>
      </c>
      <c r="D56" s="190">
        <f>'Zone 2 Rent Model'!P195</f>
        <v>0.78</v>
      </c>
      <c r="E56" s="190">
        <f>'Zone 2 Rent Model'!Q195</f>
        <v>1.3</v>
      </c>
    </row>
    <row r="57" spans="1:5" x14ac:dyDescent="0.25">
      <c r="A57" s="190">
        <f>'Zone 1 Rent Model'!O196</f>
        <v>1.17</v>
      </c>
      <c r="B57" s="190">
        <f>'Zone 1 Rent Model'!P196</f>
        <v>1.38</v>
      </c>
      <c r="C57" s="190">
        <f>'Zone 1 Rent Model'!Q196</f>
        <v>2.2999999999999998</v>
      </c>
      <c r="D57" s="190">
        <f>'Zone 2 Rent Model'!P196</f>
        <v>0.78</v>
      </c>
      <c r="E57" s="190">
        <f>'Zone 2 Rent Model'!Q196</f>
        <v>1.3</v>
      </c>
    </row>
    <row r="58" spans="1:5" x14ac:dyDescent="0.25">
      <c r="A58" s="190">
        <f>'Zone 1 Rent Model'!O197</f>
        <v>1.18</v>
      </c>
      <c r="B58" s="190">
        <f>'Zone 1 Rent Model'!P197</f>
        <v>1.38</v>
      </c>
      <c r="C58" s="190">
        <f>'Zone 1 Rent Model'!Q197</f>
        <v>2.2999999999999998</v>
      </c>
      <c r="D58" s="190">
        <f>'Zone 2 Rent Model'!P197</f>
        <v>0.80262617712282647</v>
      </c>
      <c r="E58" s="190">
        <f>'Zone 2 Rent Model'!Q197</f>
        <v>1.3377102952047109</v>
      </c>
    </row>
    <row r="59" spans="1:5" x14ac:dyDescent="0.25">
      <c r="A59" s="190">
        <f>'Zone 1 Rent Model'!O198</f>
        <v>1.19</v>
      </c>
      <c r="B59" s="190">
        <f>'Zone 1 Rent Model'!P198</f>
        <v>1.38</v>
      </c>
      <c r="C59" s="190">
        <f>'Zone 1 Rent Model'!Q198</f>
        <v>2.2999999999999998</v>
      </c>
      <c r="D59" s="190">
        <f>'Zone 2 Rent Model'!P198</f>
        <v>0.82900176800061931</v>
      </c>
      <c r="E59" s="190">
        <f>'Zone 2 Rent Model'!Q198</f>
        <v>1.3816696133343656</v>
      </c>
    </row>
    <row r="60" spans="1:5" x14ac:dyDescent="0.25">
      <c r="A60" s="190">
        <f>'Zone 1 Rent Model'!O199</f>
        <v>1.2</v>
      </c>
      <c r="B60" s="190">
        <f>'Zone 1 Rent Model'!P199</f>
        <v>1.3953773588784117</v>
      </c>
      <c r="C60" s="190">
        <f>'Zone 1 Rent Model'!Q199</f>
        <v>2.3256289314640197</v>
      </c>
      <c r="D60" s="190">
        <f>'Zone 2 Rent Model'!P199</f>
        <v>0.85537735887841204</v>
      </c>
      <c r="E60" s="190">
        <f>'Zone 2 Rent Model'!Q199</f>
        <v>1.42562893146402</v>
      </c>
    </row>
    <row r="61" spans="1:5" x14ac:dyDescent="0.25">
      <c r="A61" s="190">
        <f>'Zone 1 Rent Model'!O200</f>
        <v>1.21</v>
      </c>
      <c r="B61" s="190">
        <f>'Zone 1 Rent Model'!P200</f>
        <v>1.4217529497562045</v>
      </c>
      <c r="C61" s="190">
        <f>'Zone 1 Rent Model'!Q200</f>
        <v>2.369588249593674</v>
      </c>
      <c r="D61" s="190">
        <f>'Zone 2 Rent Model'!P200</f>
        <v>0.88175294975620455</v>
      </c>
      <c r="E61" s="190">
        <f>'Zone 2 Rent Model'!Q200</f>
        <v>1.4695882495936743</v>
      </c>
    </row>
    <row r="62" spans="1:5" x14ac:dyDescent="0.25">
      <c r="A62" s="190">
        <f>'Zone 1 Rent Model'!O201</f>
        <v>1.22</v>
      </c>
      <c r="B62" s="190">
        <f>'Zone 1 Rent Model'!P201</f>
        <v>1.4481285406339968</v>
      </c>
      <c r="C62" s="190">
        <f>'Zone 1 Rent Model'!Q201</f>
        <v>2.4135475677233282</v>
      </c>
      <c r="D62" s="190">
        <f>'Zone 2 Rent Model'!P201</f>
        <v>0.90812854063399728</v>
      </c>
      <c r="E62" s="190">
        <f>'Zone 2 Rent Model'!Q201</f>
        <v>1.5135475677233288</v>
      </c>
    </row>
    <row r="63" spans="1:5" x14ac:dyDescent="0.25">
      <c r="A63" s="190">
        <f>'Zone 1 Rent Model'!O202</f>
        <v>1.23</v>
      </c>
      <c r="B63" s="190">
        <f>'Zone 1 Rent Model'!P202</f>
        <v>1.4745041315117851</v>
      </c>
      <c r="C63" s="190">
        <f>'Zone 1 Rent Model'!Q202</f>
        <v>2.4575068858529754</v>
      </c>
      <c r="D63" s="190">
        <f>'Zone 2 Rent Model'!P202</f>
        <v>0.93450413151178569</v>
      </c>
      <c r="E63" s="190">
        <f>'Zone 2 Rent Model'!Q202</f>
        <v>1.5575068858529761</v>
      </c>
    </row>
    <row r="64" spans="1:5" x14ac:dyDescent="0.25">
      <c r="A64" s="190">
        <f>'Zone 1 Rent Model'!O203</f>
        <v>1.24</v>
      </c>
      <c r="B64" s="190">
        <f>'Zone 1 Rent Model'!P203</f>
        <v>1.5008797223895778</v>
      </c>
      <c r="C64" s="190">
        <f>'Zone 1 Rent Model'!Q203</f>
        <v>2.5014662039826296</v>
      </c>
      <c r="D64" s="190">
        <f>'Zone 2 Rent Model'!P203</f>
        <v>0.96087972238957808</v>
      </c>
      <c r="E64" s="190">
        <f>'Zone 2 Rent Model'!Q203</f>
        <v>1.6014662039826302</v>
      </c>
    </row>
    <row r="65" spans="1:5" x14ac:dyDescent="0.25">
      <c r="A65" s="190">
        <f>'Zone 1 Rent Model'!O204</f>
        <v>1.25</v>
      </c>
      <c r="B65" s="190">
        <f>'Zone 1 Rent Model'!P204</f>
        <v>1.5272553132673703</v>
      </c>
      <c r="C65" s="190">
        <f>'Zone 1 Rent Model'!Q204</f>
        <v>2.5454255221122839</v>
      </c>
      <c r="D65" s="190">
        <f>'Zone 2 Rent Model'!P204</f>
        <v>0.98725531326737082</v>
      </c>
      <c r="E65" s="190">
        <f>'Zone 2 Rent Model'!Q204</f>
        <v>1.6454255221122847</v>
      </c>
    </row>
    <row r="66" spans="1:5" x14ac:dyDescent="0.25">
      <c r="A66" s="190">
        <f>'Zone 1 Rent Model'!O205</f>
        <v>1.26</v>
      </c>
      <c r="B66" s="190">
        <f>'Zone 1 Rent Model'!P205</f>
        <v>1.5536309041451628</v>
      </c>
      <c r="C66" s="190">
        <f>'Zone 1 Rent Model'!Q205</f>
        <v>2.5893848402419382</v>
      </c>
      <c r="D66" s="190">
        <f>'Zone 2 Rent Model'!P205</f>
        <v>1.0136309041451637</v>
      </c>
      <c r="E66" s="190">
        <f>'Zone 2 Rent Model'!Q205</f>
        <v>1.6893848402419391</v>
      </c>
    </row>
    <row r="67" spans="1:5" x14ac:dyDescent="0.25">
      <c r="A67" s="190">
        <f>'Zone 1 Rent Model'!O206</f>
        <v>1.27</v>
      </c>
      <c r="B67" s="190">
        <f>'Zone 1 Rent Model'!P206</f>
        <v>1.580006495022956</v>
      </c>
      <c r="C67" s="190">
        <f>'Zone 1 Rent Model'!Q206</f>
        <v>2.6333441583715933</v>
      </c>
      <c r="D67" s="190">
        <f>'Zone 2 Rent Model'!P206</f>
        <v>1.0400064950229564</v>
      </c>
      <c r="E67" s="190">
        <f>'Zone 2 Rent Model'!Q206</f>
        <v>1.7333441583715941</v>
      </c>
    </row>
    <row r="68" spans="1:5" x14ac:dyDescent="0.25">
      <c r="A68" s="190">
        <f>'Zone 1 Rent Model'!O207</f>
        <v>1.28</v>
      </c>
      <c r="B68" s="190">
        <f>'Zone 1 Rent Model'!P207</f>
        <v>1.6063820859007485</v>
      </c>
      <c r="C68" s="190">
        <f>'Zone 1 Rent Model'!Q207</f>
        <v>2.6773034765012476</v>
      </c>
      <c r="D68" s="190">
        <f>'Zone 2 Rent Model'!P207</f>
        <v>1.0663820859007491</v>
      </c>
      <c r="E68" s="190">
        <f>'Zone 2 Rent Model'!Q207</f>
        <v>1.7773034765012485</v>
      </c>
    </row>
    <row r="69" spans="1:5" x14ac:dyDescent="0.25">
      <c r="A69" s="190">
        <f>'Zone 1 Rent Model'!O208</f>
        <v>1.29</v>
      </c>
      <c r="B69" s="190">
        <f>'Zone 1 Rent Model'!P208</f>
        <v>1.6327576767785417</v>
      </c>
      <c r="C69" s="190">
        <f>'Zone 1 Rent Model'!Q208</f>
        <v>2.7212627946309027</v>
      </c>
      <c r="D69" s="190">
        <f>'Zone 2 Rent Model'!P208</f>
        <v>1.0927576767785423</v>
      </c>
      <c r="E69" s="190">
        <f>'Zone 2 Rent Model'!Q208</f>
        <v>1.8212627946309035</v>
      </c>
    </row>
    <row r="70" spans="1:5" x14ac:dyDescent="0.25">
      <c r="A70" s="190">
        <f>'Zone 1 Rent Model'!O209</f>
        <v>1.3</v>
      </c>
      <c r="B70" s="190">
        <f>'Zone 1 Rent Model'!P209</f>
        <v>1.6591332676563342</v>
      </c>
      <c r="C70" s="190">
        <f>'Zone 1 Rent Model'!Q209</f>
        <v>2.765222112760557</v>
      </c>
      <c r="D70" s="190">
        <f>'Zone 2 Rent Model'!P209</f>
        <v>1.119133267656335</v>
      </c>
      <c r="E70" s="190">
        <f>'Zone 2 Rent Model'!Q209</f>
        <v>1.8652221127605579</v>
      </c>
    </row>
    <row r="71" spans="1:5" x14ac:dyDescent="0.25">
      <c r="A71" s="190">
        <f>'Zone 1 Rent Model'!O210</f>
        <v>1.31</v>
      </c>
      <c r="B71" s="190">
        <f>'Zone 1 Rent Model'!P210</f>
        <v>1.6855088585341265</v>
      </c>
      <c r="C71" s="190">
        <f>'Zone 1 Rent Model'!Q210</f>
        <v>2.8091814308902108</v>
      </c>
      <c r="D71" s="190">
        <f>'Zone 2 Rent Model'!P210</f>
        <v>1.1455088585341273</v>
      </c>
      <c r="E71" s="190">
        <f>'Zone 2 Rent Model'!Q210</f>
        <v>1.9091814308902118</v>
      </c>
    </row>
    <row r="72" spans="1:5" x14ac:dyDescent="0.25">
      <c r="A72" s="190">
        <f>'Zone 1 Rent Model'!O211</f>
        <v>1.32</v>
      </c>
      <c r="B72" s="190">
        <f>'Zone 1 Rent Model'!P211</f>
        <v>1.7118844494119172</v>
      </c>
      <c r="C72" s="190">
        <f>'Zone 1 Rent Model'!Q211</f>
        <v>2.8531407490198619</v>
      </c>
      <c r="D72" s="190">
        <f>'Zone 2 Rent Model'!P211</f>
        <v>1.1718844494119178</v>
      </c>
      <c r="E72" s="190">
        <f>'Zone 2 Rent Model'!Q211</f>
        <v>1.9531407490198629</v>
      </c>
    </row>
    <row r="73" spans="1:5" x14ac:dyDescent="0.25">
      <c r="A73" s="190">
        <f>'Zone 1 Rent Model'!O212</f>
        <v>1.33</v>
      </c>
      <c r="B73" s="190">
        <f>'Zone 1 Rent Model'!P212</f>
        <v>1.7382600402897095</v>
      </c>
      <c r="C73" s="190">
        <f>'Zone 1 Rent Model'!Q212</f>
        <v>2.8971000671495157</v>
      </c>
      <c r="D73" s="190">
        <f>'Zone 2 Rent Model'!P212</f>
        <v>1.1982600402897101</v>
      </c>
      <c r="E73" s="190">
        <f>'Zone 2 Rent Model'!Q212</f>
        <v>1.9971000671495167</v>
      </c>
    </row>
    <row r="74" spans="1:5" x14ac:dyDescent="0.25">
      <c r="A74" s="190">
        <f>'Zone 1 Rent Model'!O213</f>
        <v>1.34</v>
      </c>
      <c r="B74" s="190">
        <f>'Zone 1 Rent Model'!P213</f>
        <v>1.7646356311675</v>
      </c>
      <c r="C74" s="190">
        <f>'Zone 1 Rent Model'!Q213</f>
        <v>2.9410593852791664</v>
      </c>
      <c r="D74" s="190">
        <f>'Zone 2 Rent Model'!P213</f>
        <v>1.2246356311675006</v>
      </c>
      <c r="E74" s="190">
        <f>'Zone 2 Rent Model'!Q213</f>
        <v>2.0410593852791674</v>
      </c>
    </row>
    <row r="75" spans="1:5" x14ac:dyDescent="0.25">
      <c r="A75" s="190">
        <f>'Zone 1 Rent Model'!O214</f>
        <v>1.35</v>
      </c>
      <c r="B75" s="190">
        <f>'Zone 1 Rent Model'!P214</f>
        <v>1.7910112220452934</v>
      </c>
      <c r="C75" s="190">
        <f>'Zone 1 Rent Model'!Q214</f>
        <v>2.985018703408822</v>
      </c>
      <c r="D75" s="190">
        <f>'Zone 2 Rent Model'!P214</f>
        <v>1.251011222045294</v>
      </c>
      <c r="E75" s="190">
        <f>'Zone 2 Rent Model'!Q214</f>
        <v>2.085018703408823</v>
      </c>
    </row>
    <row r="76" spans="1:5" x14ac:dyDescent="0.25">
      <c r="A76" s="190">
        <f>'Zone 1 Rent Model'!O215</f>
        <v>1.36</v>
      </c>
      <c r="B76" s="190">
        <f>'Zone 1 Rent Model'!P215</f>
        <v>1.8173868129230857</v>
      </c>
      <c r="C76" s="190">
        <f>'Zone 1 Rent Model'!Q215</f>
        <v>3.0289780215384758</v>
      </c>
      <c r="D76" s="190">
        <f>'Zone 2 Rent Model'!P215</f>
        <v>1.2773868129230863</v>
      </c>
      <c r="E76" s="190">
        <f>'Zone 2 Rent Model'!Q215</f>
        <v>2.1289780215384768</v>
      </c>
    </row>
    <row r="77" spans="1:5" x14ac:dyDescent="0.25">
      <c r="A77" s="190">
        <f>'Zone 1 Rent Model'!O216</f>
        <v>1.37</v>
      </c>
      <c r="B77" s="190">
        <f>'Zone 1 Rent Model'!P216</f>
        <v>1.843762403800878</v>
      </c>
      <c r="C77" s="190">
        <f>'Zone 1 Rent Model'!Q216</f>
        <v>3.0729373396681297</v>
      </c>
      <c r="D77" s="190">
        <f>'Zone 2 Rent Model'!P216</f>
        <v>1.3037624038008786</v>
      </c>
      <c r="E77" s="190">
        <f>'Zone 2 Rent Model'!Q216</f>
        <v>2.1729373396681306</v>
      </c>
    </row>
    <row r="78" spans="1:5" x14ac:dyDescent="0.25">
      <c r="A78" s="190">
        <f>'Zone 1 Rent Model'!O217</f>
        <v>1.38</v>
      </c>
      <c r="B78" s="190">
        <f>'Zone 1 Rent Model'!P217</f>
        <v>1.8701379946786687</v>
      </c>
      <c r="C78" s="190">
        <f>'Zone 1 Rent Model'!Q217</f>
        <v>3.1168966577977808</v>
      </c>
      <c r="D78" s="190">
        <f>'Zone 2 Rent Model'!P217</f>
        <v>1.3301379946786693</v>
      </c>
      <c r="E78" s="190">
        <f>'Zone 2 Rent Model'!Q217</f>
        <v>2.2168966577977818</v>
      </c>
    </row>
    <row r="79" spans="1:5" x14ac:dyDescent="0.25">
      <c r="A79" s="190">
        <f>'Zone 1 Rent Model'!O218</f>
        <v>1.39</v>
      </c>
      <c r="B79" s="190">
        <f>'Zone 1 Rent Model'!P218</f>
        <v>1.8965135855564621</v>
      </c>
      <c r="C79" s="190">
        <f>'Zone 1 Rent Model'!Q218</f>
        <v>3.1608559759274364</v>
      </c>
      <c r="D79" s="190">
        <f>'Zone 2 Rent Model'!P218</f>
        <v>1.3565135855564627</v>
      </c>
      <c r="E79" s="190">
        <f>'Zone 2 Rent Model'!Q218</f>
        <v>2.2608559759274374</v>
      </c>
    </row>
    <row r="80" spans="1:5" x14ac:dyDescent="0.25">
      <c r="A80" s="190">
        <f>'Zone 1 Rent Model'!O219</f>
        <v>1.4</v>
      </c>
      <c r="B80" s="190">
        <f>'Zone 1 Rent Model'!P219</f>
        <v>1.9228891764342544</v>
      </c>
      <c r="C80" s="190">
        <f>'Zone 1 Rent Model'!Q219</f>
        <v>3.2048152940570902</v>
      </c>
      <c r="D80" s="190">
        <f>'Zone 2 Rent Model'!P219</f>
        <v>1.382889176434255</v>
      </c>
      <c r="E80" s="190">
        <f>'Zone 2 Rent Model'!Q219</f>
        <v>2.3048152940570912</v>
      </c>
    </row>
    <row r="81" spans="1:5" x14ac:dyDescent="0.25">
      <c r="A81" s="190">
        <f>'Zone 1 Rent Model'!O220</f>
        <v>1.41</v>
      </c>
      <c r="B81" s="190">
        <f>'Zone 1 Rent Model'!P220</f>
        <v>1.9492647673120467</v>
      </c>
      <c r="C81" s="190">
        <f>'Zone 1 Rent Model'!Q220</f>
        <v>3.248774612186744</v>
      </c>
      <c r="D81" s="190">
        <f>'Zone 2 Rent Model'!P220</f>
        <v>1.4092647673120473</v>
      </c>
      <c r="E81" s="190">
        <f>'Zone 2 Rent Model'!Q220</f>
        <v>2.348774612186745</v>
      </c>
    </row>
    <row r="82" spans="1:5" x14ac:dyDescent="0.25">
      <c r="A82" s="190">
        <f>'Zone 1 Rent Model'!O221</f>
        <v>1.42</v>
      </c>
      <c r="B82" s="190">
        <f>'Zone 1 Rent Model'!P221</f>
        <v>1.9756403581898374</v>
      </c>
      <c r="C82" s="190">
        <f>'Zone 1 Rent Model'!Q221</f>
        <v>3.2927339303163952</v>
      </c>
      <c r="D82" s="190">
        <f>'Zone 2 Rent Model'!P221</f>
        <v>1.435640358189838</v>
      </c>
      <c r="E82" s="190">
        <f>'Zone 2 Rent Model'!Q221</f>
        <v>2.3927339303163961</v>
      </c>
    </row>
    <row r="83" spans="1:5" x14ac:dyDescent="0.25">
      <c r="A83" s="190">
        <f>'Zone 1 Rent Model'!O222</f>
        <v>1.43</v>
      </c>
      <c r="B83" s="190">
        <f>'Zone 1 Rent Model'!P222</f>
        <v>2.0020159490676281</v>
      </c>
      <c r="C83" s="190">
        <f>'Zone 1 Rent Model'!Q222</f>
        <v>3.3366932484460459</v>
      </c>
      <c r="D83" s="190">
        <f>'Zone 2 Rent Model'!P222</f>
        <v>1.4620159490676288</v>
      </c>
      <c r="E83" s="190">
        <f>'Zone 2 Rent Model'!Q222</f>
        <v>2.4366932484460473</v>
      </c>
    </row>
    <row r="84" spans="1:5" x14ac:dyDescent="0.25">
      <c r="A84" s="190">
        <f>'Zone 1 Rent Model'!O223</f>
        <v>1.44</v>
      </c>
      <c r="B84" s="190">
        <f>'Zone 1 Rent Model'!P223</f>
        <v>2.02839153994542</v>
      </c>
      <c r="C84" s="190">
        <f>'Zone 1 Rent Model'!Q223</f>
        <v>3.3806525665756997</v>
      </c>
      <c r="D84" s="190">
        <f>'Zone 2 Rent Model'!P223</f>
        <v>1.4883915399454211</v>
      </c>
      <c r="E84" s="190">
        <f>'Zone 2 Rent Model'!Q223</f>
        <v>2.4806525665757011</v>
      </c>
    </row>
    <row r="85" spans="1:5" x14ac:dyDescent="0.25">
      <c r="A85" s="190">
        <f>'Zone 1 Rent Model'!O224</f>
        <v>1.45</v>
      </c>
      <c r="B85" s="190">
        <f>'Zone 1 Rent Model'!P224</f>
        <v>2.0547671308232136</v>
      </c>
      <c r="C85" s="190">
        <f>'Zone 1 Rent Model'!Q224</f>
        <v>3.4246118847053553</v>
      </c>
      <c r="D85" s="190">
        <f>'Zone 2 Rent Model'!P224</f>
        <v>1.5147671308232145</v>
      </c>
      <c r="E85" s="190">
        <f>'Zone 2 Rent Model'!Q224</f>
        <v>2.5246118847053567</v>
      </c>
    </row>
    <row r="86" spans="1:5" x14ac:dyDescent="0.25">
      <c r="A86" s="190">
        <f>'Zone 1 Rent Model'!O225</f>
        <v>1.46</v>
      </c>
      <c r="B86" s="190">
        <f>'Zone 1 Rent Model'!P225</f>
        <v>2.0811427217010063</v>
      </c>
      <c r="C86" s="190">
        <f>'Zone 1 Rent Model'!Q225</f>
        <v>3.4685712028350095</v>
      </c>
      <c r="D86" s="190">
        <f>'Zone 2 Rent Model'!P225</f>
        <v>1.5411427217010067</v>
      </c>
      <c r="E86" s="190">
        <f>'Zone 2 Rent Model'!Q225</f>
        <v>2.5685712028350105</v>
      </c>
    </row>
    <row r="87" spans="1:5" x14ac:dyDescent="0.25">
      <c r="A87" s="190">
        <f>'Zone 1 Rent Model'!O226</f>
        <v>1.47</v>
      </c>
      <c r="B87" s="190">
        <f>'Zone 1 Rent Model'!P226</f>
        <v>2.1075183125787991</v>
      </c>
      <c r="C87" s="190">
        <f>'Zone 1 Rent Model'!Q226</f>
        <v>3.5125305209646647</v>
      </c>
      <c r="D87" s="190">
        <f>'Zone 2 Rent Model'!P226</f>
        <v>1.5675183125787999</v>
      </c>
      <c r="E87" s="190">
        <f>'Zone 2 Rent Model'!Q226</f>
        <v>2.6125305209646656</v>
      </c>
    </row>
    <row r="88" spans="1:5" x14ac:dyDescent="0.25">
      <c r="A88" s="190">
        <f>'Zone 1 Rent Model'!O227</f>
        <v>1.48</v>
      </c>
      <c r="B88" s="190">
        <f>'Zone 1 Rent Model'!P227</f>
        <v>2.1338939034565918</v>
      </c>
      <c r="C88" s="190">
        <f>'Zone 1 Rent Model'!Q227</f>
        <v>3.5564898390943189</v>
      </c>
      <c r="D88" s="190">
        <f>'Zone 2 Rent Model'!P227</f>
        <v>1.5938939034565924</v>
      </c>
      <c r="E88" s="190">
        <f>'Zone 2 Rent Model'!Q227</f>
        <v>2.6564898390943199</v>
      </c>
    </row>
    <row r="89" spans="1:5" x14ac:dyDescent="0.25">
      <c r="A89" s="190">
        <f>'Zone 1 Rent Model'!O228</f>
        <v>1.49</v>
      </c>
      <c r="B89" s="190">
        <f>'Zone 1 Rent Model'!P228</f>
        <v>2.160269494334385</v>
      </c>
      <c r="C89" s="190">
        <f>'Zone 1 Rent Model'!Q228</f>
        <v>3.6004491572239741</v>
      </c>
      <c r="D89" s="190">
        <f>'Zone 2 Rent Model'!P228</f>
        <v>1.6202694943343856</v>
      </c>
      <c r="E89" s="190">
        <f>'Zone 2 Rent Model'!Q228</f>
        <v>2.700449157223975</v>
      </c>
    </row>
    <row r="90" spans="1:5" x14ac:dyDescent="0.25">
      <c r="A90" s="190">
        <f>'Zone 1 Rent Model'!O229</f>
        <v>1.5</v>
      </c>
      <c r="B90" s="190">
        <f>'Zone 1 Rent Model'!P229</f>
        <v>2.1866450852121817</v>
      </c>
      <c r="C90" s="190">
        <f>'Zone 1 Rent Model'!Q229</f>
        <v>3.6444084753536354</v>
      </c>
      <c r="D90" s="190">
        <f>'Zone 2 Rent Model'!P229</f>
        <v>1.6466450852121823</v>
      </c>
      <c r="E90" s="190">
        <f>'Zone 2 Rent Model'!Q229</f>
        <v>2.7444084753536364</v>
      </c>
    </row>
    <row r="91" spans="1:5" x14ac:dyDescent="0.25">
      <c r="A91" s="190">
        <f>'Zone 1 Rent Model'!O230</f>
        <v>1.51</v>
      </c>
      <c r="B91" s="190">
        <f>'Zone 1 Rent Model'!P230</f>
        <v>2.2130206760899749</v>
      </c>
      <c r="C91" s="190">
        <f>'Zone 1 Rent Model'!Q230</f>
        <v>3.6883677934832906</v>
      </c>
      <c r="D91" s="190">
        <f>'Zone 2 Rent Model'!P230</f>
        <v>1.6730206760899755</v>
      </c>
      <c r="E91" s="190">
        <f>'Zone 2 Rent Model'!Q230</f>
        <v>2.7883677934832916</v>
      </c>
    </row>
    <row r="92" spans="1:5" x14ac:dyDescent="0.25">
      <c r="A92" s="190">
        <f>'Zone 1 Rent Model'!O231</f>
        <v>1.52</v>
      </c>
      <c r="B92" s="190">
        <f>'Zone 1 Rent Model'!P231</f>
        <v>2.2393962669677672</v>
      </c>
      <c r="C92" s="190">
        <f>'Zone 1 Rent Model'!Q231</f>
        <v>3.7323271116129444</v>
      </c>
      <c r="D92" s="190">
        <f>'Zone 2 Rent Model'!P231</f>
        <v>1.6993962669677678</v>
      </c>
      <c r="E92" s="190">
        <f>'Zone 2 Rent Model'!Q231</f>
        <v>2.8323271116129454</v>
      </c>
    </row>
    <row r="93" spans="1:5" x14ac:dyDescent="0.25">
      <c r="A93" s="190">
        <f>'Zone 1 Rent Model'!O232</f>
        <v>1.53</v>
      </c>
      <c r="B93" s="190">
        <f>'Zone 1 Rent Model'!P232</f>
        <v>2.2657718578455608</v>
      </c>
      <c r="C93" s="190">
        <f>'Zone 1 Rent Model'!Q232</f>
        <v>3.7762864297426004</v>
      </c>
      <c r="D93" s="190">
        <f>'Zone 2 Rent Model'!P232</f>
        <v>1.7257718578455614</v>
      </c>
      <c r="E93" s="190">
        <f>'Zone 2 Rent Model'!Q232</f>
        <v>2.8762864297426014</v>
      </c>
    </row>
    <row r="94" spans="1:5" x14ac:dyDescent="0.25">
      <c r="A94" s="190">
        <f>'Zone 1 Rent Model'!O233</f>
        <v>1.54</v>
      </c>
      <c r="B94" s="190">
        <f>'Zone 1 Rent Model'!P233</f>
        <v>2.2921474487233531</v>
      </c>
      <c r="C94" s="190">
        <f>'Zone 1 Rent Model'!Q233</f>
        <v>3.8202457478722542</v>
      </c>
      <c r="D94" s="190">
        <f>'Zone 2 Rent Model'!P233</f>
        <v>1.7521474487233537</v>
      </c>
      <c r="E94" s="190">
        <f>'Zone 2 Rent Model'!Q233</f>
        <v>2.9202457478722552</v>
      </c>
    </row>
    <row r="95" spans="1:5" x14ac:dyDescent="0.25">
      <c r="A95" s="190">
        <f>'Zone 1 Rent Model'!O234</f>
        <v>1.55</v>
      </c>
      <c r="B95" s="190">
        <f>'Zone 1 Rent Model'!P234</f>
        <v>2.3185230396011409</v>
      </c>
      <c r="C95" s="190">
        <f>'Zone 1 Rent Model'!Q234</f>
        <v>3.8642050660019009</v>
      </c>
      <c r="D95" s="190">
        <f>'Zone 2 Rent Model'!P234</f>
        <v>1.7785230396011418</v>
      </c>
      <c r="E95" s="190">
        <f>'Zone 2 Rent Model'!Q234</f>
        <v>2.9642050660019019</v>
      </c>
    </row>
    <row r="96" spans="1:5" x14ac:dyDescent="0.25">
      <c r="A96" s="190">
        <f>'Zone 1 Rent Model'!O235</f>
        <v>1.56</v>
      </c>
      <c r="B96" s="190">
        <f>'Zone 1 Rent Model'!P235</f>
        <v>2.3448986304789345</v>
      </c>
      <c r="C96" s="190">
        <f>'Zone 1 Rent Model'!Q235</f>
        <v>3.9081643841315561</v>
      </c>
      <c r="D96" s="190">
        <f>'Zone 2 Rent Model'!P235</f>
        <v>1.804898630478935</v>
      </c>
      <c r="E96" s="190">
        <f>'Zone 2 Rent Model'!Q235</f>
        <v>3.0081643841315571</v>
      </c>
    </row>
    <row r="97" spans="1:5" x14ac:dyDescent="0.25">
      <c r="A97" s="190">
        <f>'Zone 1 Rent Model'!O236</f>
        <v>1.57</v>
      </c>
      <c r="B97" s="190">
        <f>'Zone 1 Rent Model'!P236</f>
        <v>2.3712742213567264</v>
      </c>
      <c r="C97" s="190">
        <f>'Zone 1 Rent Model'!Q236</f>
        <v>3.9521237022612099</v>
      </c>
      <c r="D97" s="190">
        <f>'Zone 2 Rent Model'!P236</f>
        <v>1.8312742213567272</v>
      </c>
      <c r="E97" s="190">
        <f>'Zone 2 Rent Model'!Q236</f>
        <v>3.0521237022612109</v>
      </c>
    </row>
    <row r="98" spans="1:5" x14ac:dyDescent="0.25">
      <c r="A98" s="190">
        <f>'Zone 1 Rent Model'!O237</f>
        <v>1.58</v>
      </c>
      <c r="B98" s="190">
        <f>'Zone 1 Rent Model'!P237</f>
        <v>2.3976498122345191</v>
      </c>
      <c r="C98" s="190">
        <f>'Zone 1 Rent Model'!Q237</f>
        <v>3.9960830203908637</v>
      </c>
      <c r="D98" s="190">
        <f>'Zone 2 Rent Model'!P237</f>
        <v>1.8576498122345195</v>
      </c>
      <c r="E98" s="190">
        <f>'Zone 2 Rent Model'!Q237</f>
        <v>3.0960830203908647</v>
      </c>
    </row>
    <row r="99" spans="1:5" x14ac:dyDescent="0.25">
      <c r="A99" s="190">
        <f>'Zone 1 Rent Model'!O238</f>
        <v>1.59</v>
      </c>
      <c r="B99" s="190">
        <f>'Zone 1 Rent Model'!P238</f>
        <v>2.4240254031123127</v>
      </c>
      <c r="C99" s="190">
        <f>'Zone 1 Rent Model'!Q238</f>
        <v>4.0400423385205197</v>
      </c>
      <c r="D99" s="190">
        <f>'Zone 2 Rent Model'!P238</f>
        <v>1.8840254031123131</v>
      </c>
      <c r="E99" s="190">
        <f>'Zone 2 Rent Model'!Q238</f>
        <v>3.1400423385205207</v>
      </c>
    </row>
    <row r="100" spans="1:5" x14ac:dyDescent="0.25">
      <c r="A100" s="190">
        <f>'Zone 1 Rent Model'!O239</f>
        <v>1.6</v>
      </c>
      <c r="B100" s="190">
        <f>'Zone 1 Rent Model'!P239</f>
        <v>2.4504009939901046</v>
      </c>
      <c r="C100" s="190">
        <f>'Zone 1 Rent Model'!Q239</f>
        <v>4.0840016566501731</v>
      </c>
      <c r="D100" s="190">
        <f>'Zone 2 Rent Model'!P239</f>
        <v>1.9104009939901054</v>
      </c>
      <c r="E100" s="190">
        <f>'Zone 2 Rent Model'!Q239</f>
        <v>3.1840016566501745</v>
      </c>
    </row>
    <row r="101" spans="1:5" x14ac:dyDescent="0.25">
      <c r="A101" s="190">
        <f>'Zone 1 Rent Model'!O240</f>
        <v>1.61</v>
      </c>
      <c r="B101" s="190">
        <f>'Zone 1 Rent Model'!P240</f>
        <v>2.4767765848678978</v>
      </c>
      <c r="C101" s="190">
        <f>'Zone 1 Rent Model'!Q240</f>
        <v>4.1279609747798283</v>
      </c>
      <c r="D101" s="190">
        <f>'Zone 2 Rent Model'!P240</f>
        <v>1.9499643803067954</v>
      </c>
      <c r="E101" s="190">
        <f>'Zone 2 Rent Model'!Q240</f>
        <v>3.2499406338446577</v>
      </c>
    </row>
    <row r="102" spans="1:5" x14ac:dyDescent="0.25">
      <c r="A102" s="190">
        <f>'Zone 1 Rent Model'!O241</f>
        <v>1.62</v>
      </c>
      <c r="B102" s="190">
        <f>'Zone 1 Rent Model'!P241</f>
        <v>2.50315217574569</v>
      </c>
      <c r="C102" s="190">
        <f>'Zone 1 Rent Model'!Q241</f>
        <v>4.1719202929094816</v>
      </c>
      <c r="D102" s="190">
        <f>'Zone 2 Rent Model'!P241</f>
        <v>1.9895277666234836</v>
      </c>
      <c r="E102" s="190">
        <f>'Zone 2 Rent Model'!Q241</f>
        <v>3.3158796110391382</v>
      </c>
    </row>
    <row r="103" spans="1:5" x14ac:dyDescent="0.25">
      <c r="A103" s="190">
        <f>'Zone 1 Rent Model'!O242</f>
        <v>1.63</v>
      </c>
      <c r="B103" s="190">
        <f>'Zone 1 Rent Model'!P242</f>
        <v>2.542715562062372</v>
      </c>
      <c r="C103" s="190">
        <f>'Zone 1 Rent Model'!Q242</f>
        <v>4.2378592701039519</v>
      </c>
      <c r="D103" s="190">
        <f>'Zone 2 Rent Model'!P242</f>
        <v>2.0290911529401656</v>
      </c>
      <c r="E103" s="190">
        <f>'Zone 2 Rent Model'!Q242</f>
        <v>3.381818588233608</v>
      </c>
    </row>
    <row r="104" spans="1:5" x14ac:dyDescent="0.25">
      <c r="A104" s="190">
        <f>'Zone 1 Rent Model'!O243</f>
        <v>1.64</v>
      </c>
      <c r="B104" s="190">
        <f>'Zone 1 Rent Model'!P243</f>
        <v>2.582278948379062</v>
      </c>
      <c r="C104" s="190">
        <f>'Zone 1 Rent Model'!Q243</f>
        <v>4.3037982472984355</v>
      </c>
      <c r="D104" s="190">
        <f>'Zone 2 Rent Model'!P243</f>
        <v>2.0686545392568556</v>
      </c>
      <c r="E104" s="190">
        <f>'Zone 2 Rent Model'!Q243</f>
        <v>3.4477575654280912</v>
      </c>
    </row>
    <row r="105" spans="1:5" x14ac:dyDescent="0.25">
      <c r="A105" s="190">
        <f>'Zone 1 Rent Model'!O244</f>
        <v>1.65</v>
      </c>
      <c r="B105" s="190">
        <f>'Zone 1 Rent Model'!P244</f>
        <v>2.6218423346957511</v>
      </c>
      <c r="C105" s="190">
        <f>'Zone 1 Rent Model'!Q244</f>
        <v>4.3697372244929165</v>
      </c>
      <c r="D105" s="190">
        <f>'Zone 2 Rent Model'!P244</f>
        <v>2.1082179255735438</v>
      </c>
      <c r="E105" s="190">
        <f>'Zone 2 Rent Model'!Q244</f>
        <v>3.5136965426225717</v>
      </c>
    </row>
    <row r="106" spans="1:5" x14ac:dyDescent="0.25">
      <c r="A106" s="190">
        <f>'Zone 1 Rent Model'!O245</f>
        <v>1.66</v>
      </c>
      <c r="B106" s="190">
        <f>'Zone 1 Rent Model'!P245</f>
        <v>2.6614057210124411</v>
      </c>
      <c r="C106" s="190">
        <f>'Zone 1 Rent Model'!Q245</f>
        <v>4.4356762016874001</v>
      </c>
      <c r="D106" s="190">
        <f>'Zone 2 Rent Model'!P245</f>
        <v>2.1477813118902338</v>
      </c>
      <c r="E106" s="190">
        <f>'Zone 2 Rent Model'!Q245</f>
        <v>3.5796355198170553</v>
      </c>
    </row>
    <row r="107" spans="1:5" x14ac:dyDescent="0.25">
      <c r="A107" s="190">
        <f>'Zone 1 Rent Model'!O246</f>
        <v>1.67</v>
      </c>
      <c r="B107" s="190">
        <f>'Zone 1 Rent Model'!P246</f>
        <v>2.7009691073291298</v>
      </c>
      <c r="C107" s="190">
        <f>'Zone 1 Rent Model'!Q246</f>
        <v>4.501615178881881</v>
      </c>
      <c r="D107" s="190">
        <f>'Zone 2 Rent Model'!P246</f>
        <v>2.187344698206922</v>
      </c>
      <c r="E107" s="190">
        <f>'Zone 2 Rent Model'!Q246</f>
        <v>3.6455744970115358</v>
      </c>
    </row>
    <row r="108" spans="1:5" x14ac:dyDescent="0.25">
      <c r="A108" s="190">
        <f>'Zone 1 Rent Model'!O247</f>
        <v>1.68</v>
      </c>
      <c r="B108" s="190">
        <f>'Zone 1 Rent Model'!P247</f>
        <v>2.7405324936458184</v>
      </c>
      <c r="C108" s="190">
        <f>'Zone 1 Rent Model'!Q247</f>
        <v>4.5675541560763619</v>
      </c>
      <c r="D108" s="190">
        <f>'Zone 2 Rent Model'!P247</f>
        <v>2.2269080845236102</v>
      </c>
      <c r="E108" s="190">
        <f>'Zone 2 Rent Model'!Q247</f>
        <v>3.7115134742060163</v>
      </c>
    </row>
    <row r="109" spans="1:5" x14ac:dyDescent="0.25">
      <c r="A109" s="190">
        <f>'Zone 1 Rent Model'!O248</f>
        <v>1.69</v>
      </c>
      <c r="B109" s="190">
        <f>'Zone 1 Rent Model'!P248</f>
        <v>2.7800958799625004</v>
      </c>
      <c r="C109" s="190">
        <f>'Zone 1 Rent Model'!Q248</f>
        <v>4.6334931332708322</v>
      </c>
      <c r="D109" s="190">
        <f>'Zone 2 Rent Model'!P248</f>
        <v>2.2664714708402927</v>
      </c>
      <c r="E109" s="190">
        <f>'Zone 2 Rent Model'!Q248</f>
        <v>3.7774524514004866</v>
      </c>
    </row>
    <row r="110" spans="1:5" x14ac:dyDescent="0.25">
      <c r="A110" s="190">
        <f>'Zone 1 Rent Model'!O249</f>
        <v>1.7</v>
      </c>
      <c r="B110" s="190">
        <f>'Zone 1 Rent Model'!P249</f>
        <v>2.8196592662791904</v>
      </c>
      <c r="C110" s="190">
        <f>'Zone 1 Rent Model'!Q249</f>
        <v>4.6994321104653149</v>
      </c>
      <c r="D110" s="190">
        <f>'Zone 2 Rent Model'!P249</f>
        <v>2.3060348571569822</v>
      </c>
      <c r="E110" s="190">
        <f>'Zone 2 Rent Model'!Q249</f>
        <v>3.8433914285949693</v>
      </c>
    </row>
    <row r="111" spans="1:5" x14ac:dyDescent="0.25">
      <c r="A111" s="190">
        <f>'Zone 1 Rent Model'!O250</f>
        <v>1.71</v>
      </c>
      <c r="B111" s="190">
        <f>'Zone 1 Rent Model'!P250</f>
        <v>2.8592226525958786</v>
      </c>
      <c r="C111" s="190">
        <f>'Zone 1 Rent Model'!Q250</f>
        <v>4.7653710876597959</v>
      </c>
      <c r="D111" s="190">
        <f>'Zone 2 Rent Model'!P250</f>
        <v>2.3455982434736704</v>
      </c>
      <c r="E111" s="190">
        <f>'Zone 2 Rent Model'!Q250</f>
        <v>3.9093304057894498</v>
      </c>
    </row>
    <row r="112" spans="1:5" x14ac:dyDescent="0.25">
      <c r="A112" s="190">
        <f>'Zone 1 Rent Model'!O251</f>
        <v>1.72</v>
      </c>
      <c r="B112" s="190">
        <f>'Zone 1 Rent Model'!P251</f>
        <v>2.898786038912569</v>
      </c>
      <c r="C112" s="190">
        <f>'Zone 1 Rent Model'!Q251</f>
        <v>4.8313100648542795</v>
      </c>
      <c r="D112" s="190">
        <f>'Zone 2 Rent Model'!P251</f>
        <v>2.3851616297903604</v>
      </c>
      <c r="E112" s="190">
        <f>'Zone 2 Rent Model'!Q251</f>
        <v>3.975269382983933</v>
      </c>
    </row>
    <row r="113" spans="1:5" x14ac:dyDescent="0.25">
      <c r="A113" s="190">
        <f>'Zone 1 Rent Model'!O252</f>
        <v>1.73</v>
      </c>
      <c r="B113" s="190">
        <f>'Zone 1 Rent Model'!P252</f>
        <v>2.9383494252292577</v>
      </c>
      <c r="C113" s="190">
        <f>'Zone 1 Rent Model'!Q252</f>
        <v>4.8972490420487604</v>
      </c>
      <c r="D113" s="190">
        <f>'Zone 2 Rent Model'!P252</f>
        <v>2.4247250161070486</v>
      </c>
      <c r="E113" s="190">
        <f>'Zone 2 Rent Model'!Q252</f>
        <v>4.0412083601784135</v>
      </c>
    </row>
    <row r="114" spans="1:5" x14ac:dyDescent="0.25">
      <c r="A114" s="190">
        <f>'Zone 1 Rent Model'!O253</f>
        <v>1.74</v>
      </c>
      <c r="B114" s="190">
        <f>'Zone 1 Rent Model'!P253</f>
        <v>2.9779128115459477</v>
      </c>
      <c r="C114" s="190">
        <f>'Zone 1 Rent Model'!Q253</f>
        <v>4.963188019243244</v>
      </c>
      <c r="D114" s="190">
        <f>'Zone 2 Rent Model'!P253</f>
        <v>2.4642884024237386</v>
      </c>
      <c r="E114" s="190">
        <f>'Zone 2 Rent Model'!Q253</f>
        <v>4.1071473373728971</v>
      </c>
    </row>
    <row r="115" spans="1:5" x14ac:dyDescent="0.25">
      <c r="A115" s="190">
        <f>'Zone 1 Rent Model'!O254</f>
        <v>1.75</v>
      </c>
      <c r="B115" s="190">
        <f>'Zone 1 Rent Model'!P254</f>
        <v>3.0174761978626363</v>
      </c>
      <c r="C115" s="190">
        <f>'Zone 1 Rent Model'!Q254</f>
        <v>5.029126996437725</v>
      </c>
      <c r="D115" s="190">
        <f>'Zone 2 Rent Model'!P254</f>
        <v>2.5038517887404277</v>
      </c>
      <c r="E115" s="190">
        <f>'Zone 2 Rent Model'!Q254</f>
        <v>4.173086314567378</v>
      </c>
    </row>
    <row r="116" spans="1:5" x14ac:dyDescent="0.25">
      <c r="A116" s="190">
        <f>'Zone 1 Rent Model'!O255</f>
        <v>1.76</v>
      </c>
      <c r="B116" s="190">
        <f>'Zone 1 Rent Model'!P255</f>
        <v>3.057039584179325</v>
      </c>
      <c r="C116" s="190">
        <f>'Zone 1 Rent Model'!Q255</f>
        <v>5.0950659736322059</v>
      </c>
      <c r="D116" s="190">
        <f>'Zone 2 Rent Model'!P255</f>
        <v>2.5434151750571159</v>
      </c>
      <c r="E116" s="190">
        <f>'Zone 2 Rent Model'!Q255</f>
        <v>4.2390252917618589</v>
      </c>
    </row>
    <row r="117" spans="1:5" x14ac:dyDescent="0.25">
      <c r="A117" s="190">
        <f>'Zone 1 Rent Model'!O256</f>
        <v>1.77</v>
      </c>
      <c r="B117" s="190">
        <f>'Zone 1 Rent Model'!P256</f>
        <v>3.096602970496015</v>
      </c>
      <c r="C117" s="190">
        <f>'Zone 1 Rent Model'!Q256</f>
        <v>5.1610049508266895</v>
      </c>
      <c r="D117" s="190">
        <f>'Zone 2 Rent Model'!P256</f>
        <v>2.5829785613738063</v>
      </c>
      <c r="E117" s="190">
        <f>'Zone 2 Rent Model'!Q256</f>
        <v>4.3049642689563425</v>
      </c>
    </row>
    <row r="118" spans="1:5" x14ac:dyDescent="0.25">
      <c r="A118" s="190">
        <f>'Zone 1 Rent Model'!O257</f>
        <v>1.78</v>
      </c>
      <c r="B118" s="190">
        <f>'Zone 1 Rent Model'!P257</f>
        <v>3.1361663568127036</v>
      </c>
      <c r="C118" s="190">
        <f>'Zone 1 Rent Model'!Q257</f>
        <v>5.2269439280211705</v>
      </c>
      <c r="D118" s="190">
        <f>'Zone 2 Rent Model'!P257</f>
        <v>2.622541947690495</v>
      </c>
      <c r="E118" s="190">
        <f>'Zone 2 Rent Model'!Q257</f>
        <v>4.3709032461508235</v>
      </c>
    </row>
    <row r="119" spans="1:5" x14ac:dyDescent="0.25">
      <c r="A119" s="190">
        <f>'Zone 1 Rent Model'!O258</f>
        <v>1.79</v>
      </c>
      <c r="B119" s="190">
        <f>'Zone 1 Rent Model'!P258</f>
        <v>3.1757297431293936</v>
      </c>
      <c r="C119" s="190">
        <f>'Zone 1 Rent Model'!Q258</f>
        <v>5.2928829052156541</v>
      </c>
      <c r="D119" s="190">
        <f>'Zone 2 Rent Model'!P258</f>
        <v>2.662105334007185</v>
      </c>
      <c r="E119" s="190">
        <f>'Zone 2 Rent Model'!Q258</f>
        <v>4.4368422233453071</v>
      </c>
    </row>
    <row r="120" spans="1:5" x14ac:dyDescent="0.25">
      <c r="A120" s="190">
        <f>'Zone 1 Rent Model'!O259</f>
        <v>1.8</v>
      </c>
      <c r="B120" s="190">
        <f>'Zone 1 Rent Model'!P259</f>
        <v>3.2152931294460756</v>
      </c>
      <c r="C120" s="190">
        <f>'Zone 1 Rent Model'!Q259</f>
        <v>5.3588218824101244</v>
      </c>
      <c r="D120" s="190">
        <f>'Zone 2 Rent Model'!P259</f>
        <v>2.7016687203238674</v>
      </c>
      <c r="E120" s="190">
        <f>'Zone 2 Rent Model'!Q259</f>
        <v>4.5027812005397774</v>
      </c>
    </row>
    <row r="121" spans="1:5" x14ac:dyDescent="0.25">
      <c r="A121" s="190">
        <f>'Zone 1 Rent Model'!O260</f>
        <v>1.81</v>
      </c>
      <c r="B121" s="190">
        <f>'Zone 1 Rent Model'!P260</f>
        <v>3.2548565157627642</v>
      </c>
      <c r="C121" s="190">
        <f>'Zone 1 Rent Model'!Q260</f>
        <v>5.4247608596046053</v>
      </c>
      <c r="D121" s="190">
        <f>'Zone 2 Rent Model'!P260</f>
        <v>2.7412321066405561</v>
      </c>
      <c r="E121" s="190">
        <f>'Zone 2 Rent Model'!Q260</f>
        <v>4.5687201777342583</v>
      </c>
    </row>
    <row r="122" spans="1:5" x14ac:dyDescent="0.25">
      <c r="A122" s="190">
        <f>'Zone 1 Rent Model'!O261</f>
        <v>1.82</v>
      </c>
      <c r="B122" s="190">
        <f>'Zone 1 Rent Model'!P261</f>
        <v>3.2944199020794538</v>
      </c>
      <c r="C122" s="190">
        <f>'Zone 1 Rent Model'!Q261</f>
        <v>5.490699836799088</v>
      </c>
      <c r="D122" s="190">
        <f>'Zone 2 Rent Model'!P261</f>
        <v>2.7807954929572456</v>
      </c>
      <c r="E122" s="190">
        <f>'Zone 2 Rent Model'!Q261</f>
        <v>4.634659154928741</v>
      </c>
    </row>
    <row r="123" spans="1:5" x14ac:dyDescent="0.25">
      <c r="A123" s="190">
        <f>'Zone 1 Rent Model'!O262</f>
        <v>1.83</v>
      </c>
      <c r="B123" s="190">
        <f>'Zone 1 Rent Model'!P262</f>
        <v>3.3339832883961429</v>
      </c>
      <c r="C123" s="190">
        <f>'Zone 1 Rent Model'!Q262</f>
        <v>5.5566388139935698</v>
      </c>
      <c r="D123" s="190">
        <f>'Zone 2 Rent Model'!P262</f>
        <v>2.8203588792739347</v>
      </c>
      <c r="E123" s="190">
        <f>'Zone 2 Rent Model'!Q262</f>
        <v>4.7005981321232229</v>
      </c>
    </row>
    <row r="124" spans="1:5" x14ac:dyDescent="0.25">
      <c r="A124" s="190">
        <f>'Zone 1 Rent Model'!O263</f>
        <v>1.84</v>
      </c>
      <c r="B124" s="190">
        <f>'Zone 1 Rent Model'!P263</f>
        <v>3.3735466747128324</v>
      </c>
      <c r="C124" s="190">
        <f>'Zone 1 Rent Model'!Q263</f>
        <v>5.6225777911880526</v>
      </c>
      <c r="D124" s="190">
        <f>'Zone 2 Rent Model'!P263</f>
        <v>2.8599222655906242</v>
      </c>
      <c r="E124" s="190">
        <f>'Zone 2 Rent Model'!Q263</f>
        <v>4.7665371093177056</v>
      </c>
    </row>
    <row r="125" spans="1:5" x14ac:dyDescent="0.25">
      <c r="A125" s="190">
        <f>'Zone 1 Rent Model'!O264</f>
        <v>1.85</v>
      </c>
      <c r="B125" s="190">
        <f>'Zone 1 Rent Model'!P264</f>
        <v>3.4131100610295211</v>
      </c>
      <c r="C125" s="190">
        <f>'Zone 1 Rent Model'!Q264</f>
        <v>5.6885167683825335</v>
      </c>
      <c r="D125" s="190">
        <f>'Zone 2 Rent Model'!P264</f>
        <v>2.8994856519073129</v>
      </c>
      <c r="E125" s="190">
        <f>'Zone 2 Rent Model'!Q264</f>
        <v>4.8324760865121865</v>
      </c>
    </row>
    <row r="126" spans="1:5" x14ac:dyDescent="0.25">
      <c r="A126" s="190">
        <f>'Zone 1 Rent Model'!O265</f>
        <v>1.86</v>
      </c>
      <c r="B126" s="190">
        <f>'Zone 1 Rent Model'!P265</f>
        <v>3.4526734473462097</v>
      </c>
      <c r="C126" s="190">
        <f>'Zone 1 Rent Model'!Q265</f>
        <v>5.7544557455770144</v>
      </c>
      <c r="D126" s="190">
        <f>'Zone 2 Rent Model'!P265</f>
        <v>2.9390490382240015</v>
      </c>
      <c r="E126" s="190">
        <f>'Zone 2 Rent Model'!Q265</f>
        <v>4.8984150637066675</v>
      </c>
    </row>
    <row r="127" spans="1:5" x14ac:dyDescent="0.25">
      <c r="A127" s="190">
        <f>'Zone 1 Rent Model'!O266</f>
        <v>1.87</v>
      </c>
      <c r="B127" s="190">
        <f>'Zone 1 Rent Model'!P266</f>
        <v>3.4922368336628997</v>
      </c>
      <c r="C127" s="190">
        <f>'Zone 1 Rent Model'!Q266</f>
        <v>5.8203947227714981</v>
      </c>
      <c r="D127" s="190">
        <f>'Zone 2 Rent Model'!P266</f>
        <v>2.9786124245406915</v>
      </c>
      <c r="E127" s="190">
        <f>'Zone 2 Rent Model'!Q266</f>
        <v>4.9643540409011511</v>
      </c>
    </row>
    <row r="128" spans="1:5" x14ac:dyDescent="0.25">
      <c r="A128" s="190">
        <f>'Zone 1 Rent Model'!O267</f>
        <v>1.88</v>
      </c>
      <c r="B128" s="190">
        <f>'Zone 1 Rent Model'!P267</f>
        <v>3.5318002199795884</v>
      </c>
      <c r="C128" s="190">
        <f>'Zone 1 Rent Model'!Q267</f>
        <v>5.886333699965979</v>
      </c>
      <c r="D128" s="190">
        <f>'Zone 2 Rent Model'!P267</f>
        <v>3.0181758108573802</v>
      </c>
      <c r="E128" s="190">
        <f>'Zone 2 Rent Model'!Q267</f>
        <v>5.030293018095632</v>
      </c>
    </row>
    <row r="129" spans="1:5" x14ac:dyDescent="0.25">
      <c r="A129" s="190">
        <f>'Zone 1 Rent Model'!O268</f>
        <v>1.89</v>
      </c>
      <c r="B129" s="190">
        <f>'Zone 1 Rent Model'!P268</f>
        <v>3.5713636062962704</v>
      </c>
      <c r="C129" s="190">
        <f>'Zone 1 Rent Model'!Q268</f>
        <v>5.9522726771604493</v>
      </c>
      <c r="D129" s="190">
        <f>'Zone 2 Rent Model'!P268</f>
        <v>3.0577391971740622</v>
      </c>
      <c r="E129" s="190">
        <f>'Zone 2 Rent Model'!Q268</f>
        <v>5.0962319952901023</v>
      </c>
    </row>
    <row r="130" spans="1:5" x14ac:dyDescent="0.25">
      <c r="A130" s="190">
        <f>'Zone 1 Rent Model'!O269</f>
        <v>1.9</v>
      </c>
      <c r="B130" s="190">
        <f>'Zone 1 Rent Model'!P269</f>
        <v>3.610926992612967</v>
      </c>
      <c r="C130" s="190">
        <f>'Zone 1 Rent Model'!Q269</f>
        <v>6.0182116543549435</v>
      </c>
      <c r="D130" s="190">
        <f>'Zone 2 Rent Model'!P269</f>
        <v>3.0973025834907593</v>
      </c>
      <c r="E130" s="190">
        <f>'Zone 2 Rent Model'!Q269</f>
        <v>5.1621709724845974</v>
      </c>
    </row>
    <row r="131" spans="1:5" x14ac:dyDescent="0.25">
      <c r="A131" s="190">
        <f>'Zone 1 Rent Model'!O270</f>
        <v>1.91</v>
      </c>
      <c r="B131" s="190">
        <f>'Zone 1 Rent Model'!P270</f>
        <v>3.6504903789296481</v>
      </c>
      <c r="C131" s="190">
        <f>'Zone 1 Rent Model'!Q270</f>
        <v>6.084150631549412</v>
      </c>
      <c r="D131" s="190">
        <f>'Zone 2 Rent Model'!P270</f>
        <v>3.1368659698074404</v>
      </c>
      <c r="E131" s="190">
        <f>'Zone 2 Rent Model'!Q270</f>
        <v>5.2281099496790659</v>
      </c>
    </row>
    <row r="132" spans="1:5" x14ac:dyDescent="0.25">
      <c r="A132" s="190">
        <f>'Zone 1 Rent Model'!O271</f>
        <v>1.92</v>
      </c>
      <c r="B132" s="190">
        <f>'Zone 1 Rent Model'!P271</f>
        <v>3.690053765246331</v>
      </c>
      <c r="C132" s="190">
        <f>'Zone 1 Rent Model'!Q271</f>
        <v>6.1500896087438832</v>
      </c>
      <c r="D132" s="190">
        <f>'Zone 2 Rent Model'!P271</f>
        <v>3.1764293561241232</v>
      </c>
      <c r="E132" s="190">
        <f>'Zone 2 Rent Model'!Q271</f>
        <v>5.2940489268735371</v>
      </c>
    </row>
    <row r="133" spans="1:5" x14ac:dyDescent="0.25">
      <c r="A133" s="190">
        <f>'Zone 1 Rent Model'!O272</f>
        <v>1.93</v>
      </c>
      <c r="B133" s="190">
        <f>'Zone 1 Rent Model'!P272</f>
        <v>3.7296171515630281</v>
      </c>
      <c r="C133" s="190">
        <f>'Zone 1 Rent Model'!Q272</f>
        <v>6.2160285859383784</v>
      </c>
      <c r="D133" s="190">
        <f>'Zone 2 Rent Model'!P272</f>
        <v>3.2159927424408199</v>
      </c>
      <c r="E133" s="190">
        <f>'Zone 2 Rent Model'!Q272</f>
        <v>5.3599879040680314</v>
      </c>
    </row>
    <row r="134" spans="1:5" x14ac:dyDescent="0.25">
      <c r="A134" s="190">
        <f>'Zone 1 Rent Model'!O273</f>
        <v>1.94</v>
      </c>
      <c r="B134" s="190">
        <f>'Zone 1 Rent Model'!P273</f>
        <v>3.7691805378797092</v>
      </c>
      <c r="C134" s="190">
        <f>'Zone 1 Rent Model'!Q273</f>
        <v>6.2819675631328469</v>
      </c>
      <c r="D134" s="190">
        <f>'Zone 2 Rent Model'!P273</f>
        <v>3.255556128757501</v>
      </c>
      <c r="E134" s="190">
        <f>'Zone 2 Rent Model'!Q273</f>
        <v>5.4259268812624999</v>
      </c>
    </row>
    <row r="135" spans="1:5" x14ac:dyDescent="0.25">
      <c r="A135" s="190">
        <f>'Zone 1 Rent Model'!O274</f>
        <v>1.95</v>
      </c>
      <c r="B135" s="190">
        <f>'Zone 1 Rent Model'!P274</f>
        <v>3.8087439241964058</v>
      </c>
      <c r="C135" s="190">
        <f>'Zone 1 Rent Model'!Q274</f>
        <v>6.3479065403273411</v>
      </c>
      <c r="D135" s="190">
        <f>'Zone 2 Rent Model'!P274</f>
        <v>3.2951195150741976</v>
      </c>
      <c r="E135" s="190">
        <f>'Zone 2 Rent Model'!Q274</f>
        <v>5.4918658584569942</v>
      </c>
    </row>
    <row r="136" spans="1:5" x14ac:dyDescent="0.25">
      <c r="A136" s="190">
        <f>'Zone 1 Rent Model'!O275</f>
        <v>1.96</v>
      </c>
      <c r="B136" s="190">
        <f>'Zone 1 Rent Model'!P275</f>
        <v>3.8483073105130878</v>
      </c>
      <c r="C136" s="190">
        <f>'Zone 1 Rent Model'!Q275</f>
        <v>6.4138455175218114</v>
      </c>
      <c r="D136" s="190">
        <f>'Zone 2 Rent Model'!P275</f>
        <v>3.3346829013908796</v>
      </c>
      <c r="E136" s="190">
        <f>'Zone 2 Rent Model'!Q275</f>
        <v>5.5578048356514644</v>
      </c>
    </row>
    <row r="137" spans="1:5" x14ac:dyDescent="0.25">
      <c r="A137" s="190">
        <f>'Zone 1 Rent Model'!O276</f>
        <v>1.97</v>
      </c>
      <c r="B137" s="190">
        <f>'Zone 1 Rent Model'!P276</f>
        <v>3.887870696829784</v>
      </c>
      <c r="C137" s="190">
        <f>'Zone 1 Rent Model'!Q276</f>
        <v>6.4797844947163048</v>
      </c>
      <c r="D137" s="190">
        <f>'Zone 2 Rent Model'!P276</f>
        <v>3.3742462877075758</v>
      </c>
      <c r="E137" s="190">
        <f>'Zone 2 Rent Model'!Q276</f>
        <v>5.6237438128459578</v>
      </c>
    </row>
    <row r="138" spans="1:5" x14ac:dyDescent="0.25">
      <c r="A138" s="190">
        <f>'Zone 1 Rent Model'!O277</f>
        <v>1.98</v>
      </c>
      <c r="B138" s="190">
        <f>'Zone 1 Rent Model'!P277</f>
        <v>3.927434083146466</v>
      </c>
      <c r="C138" s="190">
        <f>'Zone 1 Rent Model'!Q277</f>
        <v>6.5457234719107751</v>
      </c>
      <c r="D138" s="190">
        <f>'Zone 2 Rent Model'!P277</f>
        <v>3.4138096740242578</v>
      </c>
      <c r="E138" s="190">
        <f>'Zone 2 Rent Model'!Q277</f>
        <v>5.6896827900404281</v>
      </c>
    </row>
    <row r="139" spans="1:5" x14ac:dyDescent="0.25">
      <c r="A139" s="190">
        <f>'Zone 1 Rent Model'!O278</f>
        <v>1.99</v>
      </c>
      <c r="B139" s="190">
        <f>'Zone 1 Rent Model'!P278</f>
        <v>3.9669974694631622</v>
      </c>
      <c r="C139" s="190">
        <f>'Zone 1 Rent Model'!Q278</f>
        <v>6.6116624491052685</v>
      </c>
      <c r="D139" s="190">
        <f>'Zone 2 Rent Model'!P278</f>
        <v>3.453373060340954</v>
      </c>
      <c r="E139" s="190">
        <f>'Zone 2 Rent Model'!Q278</f>
        <v>5.7556217672349215</v>
      </c>
    </row>
    <row r="140" spans="1:5" x14ac:dyDescent="0.25">
      <c r="A140" s="190">
        <f>'Zone 1 Rent Model'!O279</f>
        <v>2</v>
      </c>
      <c r="B140" s="190">
        <f>'Zone 1 Rent Model'!P279</f>
        <v>4.0065608557798456</v>
      </c>
      <c r="C140" s="190">
        <f>'Zone 1 Rent Model'!Q279</f>
        <v>6.6776014262997396</v>
      </c>
      <c r="D140" s="190">
        <f>'Zone 2 Rent Model'!P279</f>
        <v>3.4929364466576369</v>
      </c>
      <c r="E140" s="190">
        <f>'Zone 2 Rent Model'!Q279</f>
        <v>5.8215607444293926</v>
      </c>
    </row>
    <row r="141" spans="1:5" x14ac:dyDescent="0.25">
      <c r="A141" s="190">
        <f>'Zone 1 Rent Model'!O280</f>
        <v>2.0099999999999998</v>
      </c>
      <c r="B141" s="190">
        <f>'Zone 1 Rent Model'!P280</f>
        <v>4.0461242420965338</v>
      </c>
      <c r="C141" s="190">
        <f>'Zone 1 Rent Model'!Q280</f>
        <v>6.7435404034942215</v>
      </c>
      <c r="D141" s="190">
        <f>'Zone 2 Rent Model'!P280</f>
        <v>3.532499832974326</v>
      </c>
      <c r="E141" s="190">
        <f>'Zone 2 Rent Model'!Q280</f>
        <v>5.8874997216238745</v>
      </c>
    </row>
    <row r="142" spans="1:5" x14ac:dyDescent="0.25">
      <c r="A142" s="190">
        <f>'Zone 1 Rent Model'!O281</f>
        <v>2.02</v>
      </c>
      <c r="B142" s="190">
        <f>'Zone 1 Rent Model'!P281</f>
        <v>4.0856876284132237</v>
      </c>
      <c r="C142" s="190">
        <f>'Zone 1 Rent Model'!Q281</f>
        <v>6.8094793806887033</v>
      </c>
      <c r="D142" s="190">
        <f>'Zone 2 Rent Model'!P281</f>
        <v>3.5720632192910151</v>
      </c>
      <c r="E142" s="190">
        <f>'Zone 2 Rent Model'!Q281</f>
        <v>5.9534386988183563</v>
      </c>
    </row>
    <row r="143" spans="1:5" x14ac:dyDescent="0.25">
      <c r="A143" s="190">
        <f>'Zone 1 Rent Model'!O282</f>
        <v>2.0299999999999998</v>
      </c>
      <c r="B143" s="190">
        <f>'Zone 1 Rent Model'!P282</f>
        <v>4.125251014729912</v>
      </c>
      <c r="C143" s="190">
        <f>'Zone 1 Rent Model'!Q282</f>
        <v>6.8754183578831851</v>
      </c>
      <c r="D143" s="190">
        <f>'Zone 2 Rent Model'!P282</f>
        <v>3.6116266056077042</v>
      </c>
      <c r="E143" s="190">
        <f>'Zone 2 Rent Model'!Q282</f>
        <v>6.0193776760128381</v>
      </c>
    </row>
    <row r="144" spans="1:5" x14ac:dyDescent="0.25">
      <c r="A144" s="190">
        <f>'Zone 1 Rent Model'!O283</f>
        <v>2.04</v>
      </c>
      <c r="B144" s="190">
        <f>'Zone 1 Rent Model'!P283</f>
        <v>4.1648144010466019</v>
      </c>
      <c r="C144" s="190">
        <f>'Zone 1 Rent Model'!Q283</f>
        <v>6.9413573350776678</v>
      </c>
      <c r="D144" s="190">
        <f>'Zone 2 Rent Model'!P283</f>
        <v>3.6643777873632906</v>
      </c>
      <c r="E144" s="190">
        <f>'Zone 2 Rent Model'!Q283</f>
        <v>6.1072963122721484</v>
      </c>
    </row>
    <row r="145" spans="1:5" x14ac:dyDescent="0.25">
      <c r="A145" s="190">
        <f>'Zone 1 Rent Model'!O284</f>
        <v>2.0499999999999998</v>
      </c>
      <c r="B145" s="190">
        <f>'Zone 1 Rent Model'!P284</f>
        <v>4.2043777873632902</v>
      </c>
      <c r="C145" s="190">
        <f>'Zone 1 Rent Model'!Q284</f>
        <v>7.0072963122721488</v>
      </c>
      <c r="D145" s="190">
        <f>'Zone 2 Rent Model'!P284</f>
        <v>3.7171289691188751</v>
      </c>
      <c r="E145" s="190">
        <f>'Zone 2 Rent Model'!Q284</f>
        <v>6.195214948531456</v>
      </c>
    </row>
    <row r="146" spans="1:5" x14ac:dyDescent="0.25">
      <c r="A146" s="190">
        <f>'Zone 1 Rent Model'!O285</f>
        <v>2.06</v>
      </c>
      <c r="B146" s="190">
        <f>'Zone 1 Rent Model'!P285</f>
        <v>4.2571289691188756</v>
      </c>
      <c r="C146" s="190">
        <f>'Zone 1 Rent Model'!Q285</f>
        <v>7.0952149485314573</v>
      </c>
      <c r="D146" s="190">
        <f>'Zone 2 Rent Model'!P285</f>
        <v>3.7698801508744602</v>
      </c>
      <c r="E146" s="190">
        <f>'Zone 2 Rent Model'!Q285</f>
        <v>6.2831335847907646</v>
      </c>
    </row>
    <row r="147" spans="1:5" x14ac:dyDescent="0.25">
      <c r="A147" s="190">
        <f>'Zone 1 Rent Model'!O286</f>
        <v>2.0699999999999998</v>
      </c>
      <c r="B147" s="190">
        <f>'Zone 1 Rent Model'!P286</f>
        <v>4.3098801508744611</v>
      </c>
      <c r="C147" s="190">
        <f>'Zone 1 Rent Model'!Q286</f>
        <v>7.1831335847907658</v>
      </c>
      <c r="D147" s="190">
        <f>'Zone 2 Rent Model'!P286</f>
        <v>3.8226313326300452</v>
      </c>
      <c r="E147" s="190">
        <f>'Zone 2 Rent Model'!Q286</f>
        <v>6.3710522210500731</v>
      </c>
    </row>
    <row r="148" spans="1:5" x14ac:dyDescent="0.25">
      <c r="A148" s="190">
        <f>'Zone 1 Rent Model'!O287</f>
        <v>2.08</v>
      </c>
      <c r="B148" s="190">
        <f>'Zone 1 Rent Model'!P287</f>
        <v>4.3626313326300457</v>
      </c>
      <c r="C148" s="190">
        <f>'Zone 1 Rent Model'!Q287</f>
        <v>7.2710522210500743</v>
      </c>
      <c r="D148" s="190">
        <f>'Zone 2 Rent Model'!P287</f>
        <v>3.8753825143856302</v>
      </c>
      <c r="E148" s="190">
        <f>'Zone 2 Rent Model'!Q287</f>
        <v>6.4589708573093816</v>
      </c>
    </row>
    <row r="149" spans="1:5" x14ac:dyDescent="0.25">
      <c r="A149" s="190">
        <f>'Zone 1 Rent Model'!O288</f>
        <v>2.09</v>
      </c>
      <c r="B149" s="190">
        <f>'Zone 1 Rent Model'!P288</f>
        <v>4.415382514385632</v>
      </c>
      <c r="C149" s="190">
        <f>'Zone 1 Rent Model'!Q288</f>
        <v>7.3589708573093846</v>
      </c>
      <c r="D149" s="190">
        <f>'Zone 2 Rent Model'!P288</f>
        <v>3.9281336961412165</v>
      </c>
      <c r="E149" s="190">
        <f>'Zone 2 Rent Model'!Q288</f>
        <v>6.5468894935686919</v>
      </c>
    </row>
    <row r="150" spans="1:5" x14ac:dyDescent="0.25">
      <c r="A150" s="190">
        <f>'Zone 1 Rent Model'!O289</f>
        <v>2.1</v>
      </c>
      <c r="B150" s="190">
        <f>'Zone 1 Rent Model'!P289</f>
        <v>4.4681336961412086</v>
      </c>
      <c r="C150" s="190">
        <f>'Zone 1 Rent Model'!Q289</f>
        <v>7.446889493568678</v>
      </c>
      <c r="D150" s="190">
        <f>'Zone 2 Rent Model'!P289</f>
        <v>3.9808848778967927</v>
      </c>
      <c r="E150" s="190">
        <f>'Zone 2 Rent Model'!Q289</f>
        <v>6.6348081298279853</v>
      </c>
    </row>
    <row r="151" spans="1:5" x14ac:dyDescent="0.25">
      <c r="A151" s="190">
        <f>'Zone 1 Rent Model'!O290</f>
        <v>2.11</v>
      </c>
      <c r="B151" s="190">
        <f>'Zone 1 Rent Model'!P290</f>
        <v>4.5208848778967843</v>
      </c>
      <c r="C151" s="190">
        <f>'Zone 1 Rent Model'!Q290</f>
        <v>7.5348081298279714</v>
      </c>
      <c r="D151" s="190">
        <f>'Zone 2 Rent Model'!P290</f>
        <v>4.0336360596523688</v>
      </c>
      <c r="E151" s="190">
        <f>'Zone 2 Rent Model'!Q290</f>
        <v>6.7227267660872787</v>
      </c>
    </row>
    <row r="152" spans="1:5" x14ac:dyDescent="0.25">
      <c r="A152" s="190">
        <f>'Zone 1 Rent Model'!O291</f>
        <v>2.12</v>
      </c>
      <c r="B152" s="190">
        <f>'Zone 1 Rent Model'!P291</f>
        <v>4.5736360596523795</v>
      </c>
      <c r="C152" s="190">
        <f>'Zone 1 Rent Model'!Q291</f>
        <v>7.6227267660872977</v>
      </c>
      <c r="D152" s="190">
        <f>'Zone 2 Rent Model'!P291</f>
        <v>4.0863872414079641</v>
      </c>
      <c r="E152" s="190">
        <f>'Zone 2 Rent Model'!Q291</f>
        <v>6.810645402346605</v>
      </c>
    </row>
    <row r="153" spans="1:5" x14ac:dyDescent="0.25">
      <c r="A153" s="190">
        <f>'Zone 1 Rent Model'!O292</f>
        <v>2.13</v>
      </c>
      <c r="B153" s="190">
        <f>'Zone 1 Rent Model'!P292</f>
        <v>4.6263872414079561</v>
      </c>
      <c r="C153" s="190">
        <f>'Zone 1 Rent Model'!Q292</f>
        <v>7.7106454023465911</v>
      </c>
      <c r="D153" s="190">
        <f>'Zone 2 Rent Model'!P292</f>
        <v>4.1391384231635406</v>
      </c>
      <c r="E153" s="190">
        <f>'Zone 2 Rent Model'!Q292</f>
        <v>6.8985640386058984</v>
      </c>
    </row>
    <row r="154" spans="1:5" x14ac:dyDescent="0.25">
      <c r="A154" s="190">
        <f>'Zone 1 Rent Model'!O293</f>
        <v>2.14</v>
      </c>
      <c r="B154" s="190">
        <f>'Zone 1 Rent Model'!P293</f>
        <v>4.6791384231635496</v>
      </c>
      <c r="C154" s="190">
        <f>'Zone 1 Rent Model'!Q293</f>
        <v>7.7985640386059139</v>
      </c>
      <c r="D154" s="190">
        <f>'Zone 2 Rent Model'!P293</f>
        <v>4.1918896049191341</v>
      </c>
      <c r="E154" s="190">
        <f>'Zone 2 Rent Model'!Q293</f>
        <v>6.9864826748652211</v>
      </c>
    </row>
    <row r="155" spans="1:5" x14ac:dyDescent="0.25">
      <c r="A155" s="190">
        <f>'Zone 1 Rent Model'!O294</f>
        <v>2.15</v>
      </c>
      <c r="B155" s="190">
        <f>'Zone 1 Rent Model'!P294</f>
        <v>4.7318896049191261</v>
      </c>
      <c r="C155" s="190">
        <f>'Zone 1 Rent Model'!Q294</f>
        <v>7.8864826748652082</v>
      </c>
      <c r="D155" s="190">
        <f>'Zone 2 Rent Model'!P294</f>
        <v>4.2446407866747107</v>
      </c>
      <c r="E155" s="190">
        <f>'Zone 2 Rent Model'!Q294</f>
        <v>7.0744013111245154</v>
      </c>
    </row>
    <row r="156" spans="1:5" x14ac:dyDescent="0.25">
      <c r="A156" s="190">
        <f>'Zone 1 Rent Model'!O295</f>
        <v>2.16</v>
      </c>
      <c r="B156" s="190">
        <f>'Zone 1 Rent Model'!P295</f>
        <v>4.7846407866747196</v>
      </c>
      <c r="C156" s="190">
        <f>'Zone 1 Rent Model'!Q295</f>
        <v>7.9744013111245309</v>
      </c>
      <c r="D156" s="190">
        <f>'Zone 2 Rent Model'!P295</f>
        <v>4.2973919684303041</v>
      </c>
      <c r="E156" s="190">
        <f>'Zone 2 Rent Model'!Q295</f>
        <v>7.1623199473838381</v>
      </c>
    </row>
    <row r="157" spans="1:5" x14ac:dyDescent="0.25">
      <c r="A157" s="190">
        <f>'Zone 1 Rent Model'!O296</f>
        <v>2.17</v>
      </c>
      <c r="B157" s="190">
        <f>'Zone 1 Rent Model'!P296</f>
        <v>4.8373919684302953</v>
      </c>
      <c r="C157" s="190">
        <f>'Zone 1 Rent Model'!Q296</f>
        <v>8.0623199473838234</v>
      </c>
      <c r="D157" s="190">
        <f>'Zone 2 Rent Model'!P296</f>
        <v>4.3501431501858807</v>
      </c>
      <c r="E157" s="190">
        <f>'Zone 2 Rent Model'!Q296</f>
        <v>7.2502385836431316</v>
      </c>
    </row>
    <row r="158" spans="1:5" x14ac:dyDescent="0.25">
      <c r="A158" s="190">
        <f>'Zone 1 Rent Model'!O297</f>
        <v>2.1800000000000002</v>
      </c>
      <c r="B158" s="190">
        <f>'Zone 1 Rent Model'!P297</f>
        <v>4.8901431501858816</v>
      </c>
      <c r="C158" s="190">
        <f>'Zone 1 Rent Model'!Q297</f>
        <v>8.1502385836431337</v>
      </c>
      <c r="D158" s="190">
        <f>'Zone 2 Rent Model'!P297</f>
        <v>4.4028943319414662</v>
      </c>
      <c r="E158" s="190">
        <f>'Zone 2 Rent Model'!Q297</f>
        <v>7.3381572199024419</v>
      </c>
    </row>
    <row r="159" spans="1:5" x14ac:dyDescent="0.25">
      <c r="A159" s="190">
        <f>'Zone 1 Rent Model'!O298</f>
        <v>2.19</v>
      </c>
      <c r="B159" s="190">
        <f>'Zone 1 Rent Model'!P298</f>
        <v>4.9428943319414671</v>
      </c>
      <c r="C159" s="190">
        <f>'Zone 1 Rent Model'!Q298</f>
        <v>8.2381572199024422</v>
      </c>
      <c r="D159" s="190">
        <f>'Zone 2 Rent Model'!P298</f>
        <v>4.4556455136970516</v>
      </c>
      <c r="E159" s="190">
        <f>'Zone 2 Rent Model'!Q298</f>
        <v>7.4260758561617504</v>
      </c>
    </row>
    <row r="160" spans="1:5" x14ac:dyDescent="0.25">
      <c r="A160" s="190">
        <f>'Zone 1 Rent Model'!O299</f>
        <v>2.2000000000000002</v>
      </c>
      <c r="B160" s="190">
        <f>'Zone 1 Rent Model'!P299</f>
        <v>4.9956455136970526</v>
      </c>
      <c r="C160" s="190">
        <f>'Zone 1 Rent Model'!Q299</f>
        <v>8.3260758561617525</v>
      </c>
      <c r="D160" s="190">
        <f>'Zone 2 Rent Model'!P299</f>
        <v>4.508396695452638</v>
      </c>
      <c r="E160" s="190">
        <f>'Zone 2 Rent Model'!Q299</f>
        <v>7.5139944924210607</v>
      </c>
    </row>
    <row r="161" spans="1:5" x14ac:dyDescent="0.25">
      <c r="A161" s="190">
        <f>'Zone 1 Rent Model'!O300</f>
        <v>2.21</v>
      </c>
      <c r="B161" s="190">
        <f>'Zone 1 Rent Model'!P300</f>
        <v>5.0483966954526371</v>
      </c>
      <c r="C161" s="190">
        <f>'Zone 1 Rent Model'!Q300</f>
        <v>8.4139944924210592</v>
      </c>
      <c r="D161" s="190">
        <f>'Zone 2 Rent Model'!P300</f>
        <v>4.5611478772082226</v>
      </c>
      <c r="E161" s="190">
        <f>'Zone 2 Rent Model'!Q300</f>
        <v>7.6019131286803683</v>
      </c>
    </row>
    <row r="162" spans="1:5" x14ac:dyDescent="0.25">
      <c r="A162" s="190">
        <f>'Zone 1 Rent Model'!O301</f>
        <v>2.2200000000000002</v>
      </c>
      <c r="B162" s="190">
        <f>'Zone 1 Rent Model'!P301</f>
        <v>5.1011478772082235</v>
      </c>
      <c r="C162" s="190">
        <f>'Zone 1 Rent Model'!Q301</f>
        <v>8.5019131286803695</v>
      </c>
      <c r="D162" s="190">
        <f>'Zone 2 Rent Model'!P301</f>
        <v>4.6138990589638089</v>
      </c>
      <c r="E162" s="190">
        <f>'Zone 2 Rent Model'!Q301</f>
        <v>7.6898317649396786</v>
      </c>
    </row>
    <row r="163" spans="1:5" x14ac:dyDescent="0.25">
      <c r="A163" s="190">
        <f>'Zone 1 Rent Model'!O302</f>
        <v>2.23</v>
      </c>
      <c r="B163" s="190">
        <f>'Zone 1 Rent Model'!P302</f>
        <v>5.1538990589638072</v>
      </c>
      <c r="C163" s="190">
        <f>'Zone 1 Rent Model'!Q302</f>
        <v>8.5898317649396763</v>
      </c>
      <c r="D163" s="190">
        <f>'Zone 2 Rent Model'!P302</f>
        <v>4.6666502407193935</v>
      </c>
      <c r="E163" s="190">
        <f>'Zone 2 Rent Model'!Q302</f>
        <v>7.7777504011989862</v>
      </c>
    </row>
    <row r="164" spans="1:5" x14ac:dyDescent="0.25">
      <c r="A164" s="190">
        <f>'Zone 1 Rent Model'!O303</f>
        <v>2.2400000000000002</v>
      </c>
      <c r="B164" s="190">
        <f>'Zone 1 Rent Model'!P303</f>
        <v>5.2066502407193926</v>
      </c>
      <c r="C164" s="190">
        <f>'Zone 1 Rent Model'!Q303</f>
        <v>8.6777504011989848</v>
      </c>
      <c r="D164" s="190">
        <f>'Zone 2 Rent Model'!P303</f>
        <v>4.719401422474979</v>
      </c>
      <c r="E164" s="190">
        <f>'Zone 2 Rent Model'!Q303</f>
        <v>7.8656690374582947</v>
      </c>
    </row>
    <row r="165" spans="1:5" x14ac:dyDescent="0.25">
      <c r="A165" s="190">
        <f>'Zone 1 Rent Model'!O304</f>
        <v>2.25</v>
      </c>
      <c r="B165" s="190">
        <f>'Zone 1 Rent Model'!P304</f>
        <v>5.259401422474979</v>
      </c>
      <c r="C165" s="190">
        <f>'Zone 1 Rent Model'!Q304</f>
        <v>8.7656690374582951</v>
      </c>
      <c r="D165" s="190">
        <f>'Zone 2 Rent Model'!P304</f>
        <v>4.7721526042305644</v>
      </c>
      <c r="E165" s="190">
        <f>'Zone 2 Rent Model'!Q304</f>
        <v>7.953587673717605</v>
      </c>
    </row>
    <row r="166" spans="1:5" x14ac:dyDescent="0.25">
      <c r="A166" s="190">
        <f>'Zone 1 Rent Model'!O305</f>
        <v>2.2599999999999998</v>
      </c>
      <c r="B166" s="190">
        <f>'Zone 1 Rent Model'!P305</f>
        <v>5.3121526042305547</v>
      </c>
      <c r="C166" s="190">
        <f>'Zone 1 Rent Model'!Q305</f>
        <v>8.8535876737175876</v>
      </c>
      <c r="D166" s="190">
        <f>'Zone 2 Rent Model'!P305</f>
        <v>4.824903785986141</v>
      </c>
      <c r="E166" s="190">
        <f>'Zone 2 Rent Model'!Q305</f>
        <v>8.0415063099768975</v>
      </c>
    </row>
    <row r="167" spans="1:5" x14ac:dyDescent="0.25">
      <c r="A167" s="190">
        <f>'Zone 1 Rent Model'!O306</f>
        <v>2.27</v>
      </c>
      <c r="B167" s="190">
        <f>'Zone 1 Rent Model'!P306</f>
        <v>5.3649037859861508</v>
      </c>
      <c r="C167" s="190">
        <f>'Zone 1 Rent Model'!Q306</f>
        <v>8.9415063099769139</v>
      </c>
      <c r="D167" s="190">
        <f>'Zone 2 Rent Model'!P306</f>
        <v>4.8776549677417362</v>
      </c>
      <c r="E167" s="190">
        <f>'Zone 2 Rent Model'!Q306</f>
        <v>8.1294249462362238</v>
      </c>
    </row>
    <row r="168" spans="1:5" x14ac:dyDescent="0.25">
      <c r="A168" s="190">
        <f>'Zone 1 Rent Model'!O307</f>
        <v>2.2799999999999998</v>
      </c>
      <c r="B168" s="190">
        <f>'Zone 1 Rent Model'!P307</f>
        <v>5.4176549677417256</v>
      </c>
      <c r="C168" s="190">
        <f>'Zone 1 Rent Model'!Q307</f>
        <v>9.0294249462362064</v>
      </c>
      <c r="D168" s="190">
        <f>'Zone 2 Rent Model'!P307</f>
        <v>4.9304061494973119</v>
      </c>
      <c r="E168" s="190">
        <f>'Zone 2 Rent Model'!Q307</f>
        <v>8.2173435824955163</v>
      </c>
    </row>
    <row r="169" spans="1:5" x14ac:dyDescent="0.25">
      <c r="A169" s="190">
        <f>'Zone 1 Rent Model'!O308</f>
        <v>2.29</v>
      </c>
      <c r="B169" s="190">
        <f>'Zone 1 Rent Model'!P308</f>
        <v>5.4704061494973111</v>
      </c>
      <c r="C169" s="190">
        <f>'Zone 1 Rent Model'!Q308</f>
        <v>9.1173435824955149</v>
      </c>
      <c r="D169" s="190">
        <f>'Zone 2 Rent Model'!P308</f>
        <v>4.9831573312528974</v>
      </c>
      <c r="E169" s="190">
        <f>'Zone 2 Rent Model'!Q308</f>
        <v>8.3052622187548248</v>
      </c>
    </row>
    <row r="170" spans="1:5" x14ac:dyDescent="0.25">
      <c r="A170" s="190">
        <f>'Zone 1 Rent Model'!O309</f>
        <v>2.2999999999999998</v>
      </c>
      <c r="B170" s="190">
        <f>'Zone 1 Rent Model'!P309</f>
        <v>5.5231573312528868</v>
      </c>
      <c r="C170" s="190">
        <f>'Zone 1 Rent Model'!Q309</f>
        <v>9.2052622187548074</v>
      </c>
      <c r="D170" s="190">
        <f>'Zone 2 Rent Model'!P309</f>
        <v>5.0359085130084722</v>
      </c>
      <c r="E170" s="190">
        <f>'Zone 2 Rent Model'!Q309</f>
        <v>8.3931808550141174</v>
      </c>
    </row>
    <row r="171" spans="1:5" x14ac:dyDescent="0.25">
      <c r="A171" s="190">
        <f>'Zone 1 Rent Model'!O310</f>
        <v>2.31</v>
      </c>
      <c r="B171" s="190">
        <f>'Zone 1 Rent Model'!P310</f>
        <v>5.5759085130084731</v>
      </c>
      <c r="C171" s="190">
        <f>'Zone 1 Rent Model'!Q310</f>
        <v>9.2931808550141177</v>
      </c>
      <c r="D171" s="190">
        <f>'Zone 2 Rent Model'!P310</f>
        <v>5.0886596947640594</v>
      </c>
      <c r="E171" s="190">
        <f>'Zone 2 Rent Model'!Q310</f>
        <v>8.4810994912734277</v>
      </c>
    </row>
    <row r="172" spans="1:5" x14ac:dyDescent="0.25">
      <c r="A172" s="190">
        <f>'Zone 1 Rent Model'!O311</f>
        <v>2.3199999999999998</v>
      </c>
      <c r="B172" s="190">
        <f>'Zone 1 Rent Model'!P311</f>
        <v>5.6286596947640586</v>
      </c>
      <c r="C172" s="190">
        <f>'Zone 1 Rent Model'!Q311</f>
        <v>9.3810994912734262</v>
      </c>
      <c r="D172" s="190">
        <f>'Zone 2 Rent Model'!P311</f>
        <v>5.141410876519644</v>
      </c>
      <c r="E172" s="190">
        <f>'Zone 2 Rent Model'!Q311</f>
        <v>8.5690181275327362</v>
      </c>
    </row>
    <row r="173" spans="1:5" x14ac:dyDescent="0.25">
      <c r="A173" s="190">
        <f>'Zone 1 Rent Model'!O312</f>
        <v>2.33</v>
      </c>
      <c r="B173" s="190">
        <f>'Zone 1 Rent Model'!P312</f>
        <v>5.6814108765196432</v>
      </c>
      <c r="C173" s="190">
        <f>'Zone 1 Rent Model'!Q312</f>
        <v>9.4690181275327348</v>
      </c>
      <c r="D173" s="190">
        <f>'Zone 2 Rent Model'!P312</f>
        <v>5.1941620582752286</v>
      </c>
      <c r="E173" s="190">
        <f>'Zone 2 Rent Model'!Q312</f>
        <v>8.6569367637920447</v>
      </c>
    </row>
    <row r="174" spans="1:5" x14ac:dyDescent="0.25">
      <c r="A174" s="190">
        <f>'Zone 1 Rent Model'!O313</f>
        <v>2.34</v>
      </c>
      <c r="B174" s="190">
        <f>'Zone 1 Rent Model'!P313</f>
        <v>5.7341620582752277</v>
      </c>
      <c r="C174" s="190">
        <f>'Zone 1 Rent Model'!Q313</f>
        <v>9.5569367637920433</v>
      </c>
      <c r="D174" s="190">
        <f>'Zone 2 Rent Model'!P313</f>
        <v>5.2469132400308141</v>
      </c>
      <c r="E174" s="190">
        <f>'Zone 2 Rent Model'!Q313</f>
        <v>8.7448554000513532</v>
      </c>
    </row>
    <row r="175" spans="1:5" x14ac:dyDescent="0.25">
      <c r="A175" s="190">
        <f>'Zone 1 Rent Model'!O314</f>
        <v>2.35</v>
      </c>
      <c r="B175" s="190">
        <f>'Zone 1 Rent Model'!P314</f>
        <v>5.7869132400308132</v>
      </c>
      <c r="C175" s="190">
        <f>'Zone 1 Rent Model'!Q314</f>
        <v>9.6448554000513518</v>
      </c>
      <c r="D175" s="190">
        <f>'Zone 2 Rent Model'!P314</f>
        <v>5.2996644217863995</v>
      </c>
      <c r="E175" s="190">
        <f>'Zone 2 Rent Model'!Q314</f>
        <v>8.8327740363106617</v>
      </c>
    </row>
    <row r="176" spans="1:5" x14ac:dyDescent="0.25">
      <c r="A176" s="190">
        <f>'Zone 1 Rent Model'!O315</f>
        <v>2.36</v>
      </c>
      <c r="B176" s="190">
        <f>'Zone 1 Rent Model'!P315</f>
        <v>5.8396644217863987</v>
      </c>
      <c r="C176" s="190">
        <f>'Zone 1 Rent Model'!Q315</f>
        <v>9.7327740363106603</v>
      </c>
      <c r="D176" s="190">
        <f>'Zone 2 Rent Model'!P315</f>
        <v>5.3524156035419841</v>
      </c>
      <c r="E176" s="190">
        <f>'Zone 2 Rent Model'!Q315</f>
        <v>8.9206926725699702</v>
      </c>
    </row>
    <row r="177" spans="1:5" x14ac:dyDescent="0.25">
      <c r="A177" s="190">
        <f>'Zone 1 Rent Model'!O316</f>
        <v>2.37</v>
      </c>
      <c r="B177" s="190">
        <f>'Zone 1 Rent Model'!P316</f>
        <v>5.8924156035419832</v>
      </c>
      <c r="C177" s="190">
        <f>'Zone 1 Rent Model'!Q316</f>
        <v>9.8206926725699688</v>
      </c>
      <c r="D177" s="190">
        <f>'Zone 2 Rent Model'!P316</f>
        <v>5.4051667852975687</v>
      </c>
      <c r="E177" s="190">
        <f>'Zone 2 Rent Model'!Q316</f>
        <v>9.0086113088292787</v>
      </c>
    </row>
    <row r="178" spans="1:5" x14ac:dyDescent="0.25">
      <c r="A178" s="190">
        <f>'Zone 1 Rent Model'!O317</f>
        <v>2.38</v>
      </c>
      <c r="B178" s="190">
        <f>'Zone 1 Rent Model'!P317</f>
        <v>5.9451667852975705</v>
      </c>
      <c r="C178" s="190">
        <f>'Zone 1 Rent Model'!Q317</f>
        <v>9.9086113088292809</v>
      </c>
      <c r="D178" s="190">
        <f>'Zone 2 Rent Model'!P317</f>
        <v>5.4579179670531559</v>
      </c>
      <c r="E178" s="190">
        <f>'Zone 2 Rent Model'!Q317</f>
        <v>9.0965299450885908</v>
      </c>
    </row>
    <row r="179" spans="1:5" x14ac:dyDescent="0.25">
      <c r="A179" s="190">
        <f>'Zone 1 Rent Model'!O318</f>
        <v>2.39</v>
      </c>
      <c r="B179" s="190">
        <f>'Zone 1 Rent Model'!P318</f>
        <v>5.9979179670531639</v>
      </c>
      <c r="C179" s="190">
        <f>'Zone 1 Rent Model'!Q318</f>
        <v>9.9965299450886036</v>
      </c>
      <c r="D179" s="190">
        <f>'Zone 2 Rent Model'!P318</f>
        <v>5.5106691488087503</v>
      </c>
      <c r="E179" s="190">
        <f>'Zone 2 Rent Model'!Q318</f>
        <v>9.1844485813479135</v>
      </c>
    </row>
    <row r="180" spans="1:5" x14ac:dyDescent="0.25">
      <c r="A180" s="190">
        <f>'Zone 1 Rent Model'!O319</f>
        <v>2.4</v>
      </c>
      <c r="B180" s="190">
        <f>'Zone 1 Rent Model'!P319</f>
        <v>6.0506691488087405</v>
      </c>
      <c r="C180" s="190">
        <f>'Zone 1 Rent Model'!Q319</f>
        <v>10.084448581347898</v>
      </c>
      <c r="D180" s="190">
        <f>'Zone 2 Rent Model'!P319</f>
        <v>5.5634203305643268</v>
      </c>
      <c r="E180" s="190">
        <f>'Zone 2 Rent Model'!Q319</f>
        <v>9.2723672176072078</v>
      </c>
    </row>
    <row r="181" spans="1:5" x14ac:dyDescent="0.25">
      <c r="A181" s="190">
        <f>'Zone 1 Rent Model'!O320</f>
        <v>2.41</v>
      </c>
      <c r="B181" s="190">
        <f>'Zone 1 Rent Model'!P320</f>
        <v>6.1034203305643331</v>
      </c>
      <c r="C181" s="190">
        <f>'Zone 1 Rent Model'!Q320</f>
        <v>10.172367217607219</v>
      </c>
      <c r="D181" s="190">
        <f>'Zone 2 Rent Model'!P320</f>
        <v>5.6161715123199194</v>
      </c>
      <c r="E181" s="190">
        <f>'Zone 2 Rent Model'!Q320</f>
        <v>9.3602858538665288</v>
      </c>
    </row>
    <row r="182" spans="1:5" x14ac:dyDescent="0.25">
      <c r="A182" s="190">
        <f>'Zone 1 Rent Model'!O321</f>
        <v>2.42</v>
      </c>
      <c r="B182" s="190">
        <f>'Zone 1 Rent Model'!P321</f>
        <v>6.1561715123199097</v>
      </c>
      <c r="C182" s="190">
        <f>'Zone 1 Rent Model'!Q321</f>
        <v>10.260285853866513</v>
      </c>
      <c r="D182" s="190">
        <f>'Zone 2 Rent Model'!P321</f>
        <v>5.668922694075496</v>
      </c>
      <c r="E182" s="190">
        <f>'Zone 2 Rent Model'!Q321</f>
        <v>9.4482044901258231</v>
      </c>
    </row>
    <row r="183" spans="1:5" x14ac:dyDescent="0.25">
      <c r="A183" s="190">
        <f>'Zone 1 Rent Model'!O322</f>
        <v>2.4300000000000002</v>
      </c>
      <c r="B183" s="190">
        <f>'Zone 1 Rent Model'!P322</f>
        <v>6.208922694075504</v>
      </c>
      <c r="C183" s="190">
        <f>'Zone 1 Rent Model'!Q322</f>
        <v>10.348204490125838</v>
      </c>
      <c r="D183" s="190">
        <f>'Zone 2 Rent Model'!P322</f>
        <v>5.7216738758310903</v>
      </c>
      <c r="E183" s="190">
        <f>'Zone 2 Rent Model'!Q322</f>
        <v>9.5361231263851476</v>
      </c>
    </row>
    <row r="184" spans="1:5" x14ac:dyDescent="0.25">
      <c r="A184" s="190">
        <f>'Zone 1 Rent Model'!O323</f>
        <v>2.44</v>
      </c>
      <c r="B184" s="190">
        <f>'Zone 1 Rent Model'!P323</f>
        <v>6.2616738758310806</v>
      </c>
      <c r="C184" s="190">
        <f>'Zone 1 Rent Model'!Q323</f>
        <v>10.436123126385132</v>
      </c>
      <c r="D184" s="190">
        <f>'Zone 2 Rent Model'!P323</f>
        <v>5.7744250575866669</v>
      </c>
      <c r="E184" s="190">
        <f>'Zone 2 Rent Model'!Q323</f>
        <v>9.6240417626444419</v>
      </c>
    </row>
    <row r="185" spans="1:5" x14ac:dyDescent="0.25">
      <c r="A185" s="190">
        <f>'Zone 1 Rent Model'!O324</f>
        <v>2.4500000000000002</v>
      </c>
      <c r="B185" s="190">
        <f>'Zone 1 Rent Model'!P324</f>
        <v>6.3144250575866669</v>
      </c>
      <c r="C185" s="190">
        <f>'Zone 1 Rent Model'!Q324</f>
        <v>10.524041762644442</v>
      </c>
      <c r="D185" s="190">
        <f>'Zone 2 Rent Model'!P324</f>
        <v>5.8271762393422533</v>
      </c>
      <c r="E185" s="190">
        <f>'Zone 2 Rent Model'!Q324</f>
        <v>9.7119603989037522</v>
      </c>
    </row>
    <row r="186" spans="1:5" x14ac:dyDescent="0.25">
      <c r="A186" s="190">
        <f>'Zone 1 Rent Model'!O325</f>
        <v>2.46</v>
      </c>
      <c r="B186" s="190">
        <f>'Zone 1 Rent Model'!P325</f>
        <v>6.3671762393422338</v>
      </c>
      <c r="C186" s="190">
        <f>'Zone 1 Rent Model'!Q325</f>
        <v>10.611960398903721</v>
      </c>
      <c r="D186" s="190">
        <f>'Zone 2 Rent Model'!P325</f>
        <v>5.8799274210978201</v>
      </c>
      <c r="E186" s="190">
        <f>'Zone 2 Rent Model'!Q325</f>
        <v>9.7998790351630305</v>
      </c>
    </row>
    <row r="187" spans="1:5" x14ac:dyDescent="0.25">
      <c r="A187" s="190">
        <f>'Zone 1 Rent Model'!O326</f>
        <v>2.4700000000000002</v>
      </c>
      <c r="B187" s="190">
        <f>'Zone 1 Rent Model'!P326</f>
        <v>6.419927421097837</v>
      </c>
      <c r="C187" s="190">
        <f>'Zone 1 Rent Model'!Q326</f>
        <v>10.699879035163059</v>
      </c>
      <c r="D187" s="190">
        <f>'Zone 2 Rent Model'!P326</f>
        <v>5.9458663982923241</v>
      </c>
      <c r="E187" s="190">
        <f>'Zone 2 Rent Model'!Q326</f>
        <v>9.9097773304872039</v>
      </c>
    </row>
    <row r="188" spans="1:5" x14ac:dyDescent="0.25">
      <c r="A188" s="190">
        <f>'Zone 1 Rent Model'!O327</f>
        <v>2.48</v>
      </c>
      <c r="B188" s="190">
        <f>'Zone 1 Rent Model'!P327</f>
        <v>6.4726786028534038</v>
      </c>
      <c r="C188" s="190">
        <f>'Zone 1 Rent Model'!Q327</f>
        <v>10.787797671422338</v>
      </c>
      <c r="D188" s="190">
        <f>'Zone 2 Rent Model'!P327</f>
        <v>6.011805375486782</v>
      </c>
      <c r="E188" s="190">
        <f>'Zone 2 Rent Model'!Q327</f>
        <v>10.019675625811301</v>
      </c>
    </row>
    <row r="189" spans="1:5" x14ac:dyDescent="0.25">
      <c r="A189" s="190">
        <f>'Zone 1 Rent Model'!O328</f>
        <v>2.4900000000000002</v>
      </c>
      <c r="B189" s="190">
        <f>'Zone 1 Rent Model'!P328</f>
        <v>6.5254297846090061</v>
      </c>
      <c r="C189" s="190">
        <f>'Zone 1 Rent Model'!Q328</f>
        <v>10.875716307681675</v>
      </c>
      <c r="D189" s="190">
        <f>'Zone 2 Rent Model'!P328</f>
        <v>6.0777443526812851</v>
      </c>
      <c r="E189" s="190">
        <f>'Zone 2 Rent Model'!Q328</f>
        <v>10.129573921135473</v>
      </c>
    </row>
    <row r="190" spans="1:5" x14ac:dyDescent="0.25">
      <c r="A190" s="190">
        <f>'Zone 1 Rent Model'!O329</f>
        <v>2.5</v>
      </c>
      <c r="B190" s="190">
        <f>'Zone 1 Rent Model'!P329</f>
        <v>6.5913687618034666</v>
      </c>
      <c r="C190" s="190">
        <f>'Zone 1 Rent Model'!Q329</f>
        <v>10.985614603005775</v>
      </c>
      <c r="D190" s="190">
        <f>'Zone 2 Rent Model'!P329</f>
        <v>6.1436833298757456</v>
      </c>
      <c r="E190" s="190">
        <f>'Zone 2 Rent Model'!Q329</f>
        <v>10.239472216459573</v>
      </c>
    </row>
  </sheetData>
  <mergeCells count="9">
    <mergeCell ref="A1:B1"/>
    <mergeCell ref="B7:C7"/>
    <mergeCell ref="D7:E7"/>
    <mergeCell ref="B2:C2"/>
    <mergeCell ref="D2:E2"/>
    <mergeCell ref="B3:C3"/>
    <mergeCell ref="B4:C4"/>
    <mergeCell ref="D3:E3"/>
    <mergeCell ref="D4:E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Q344"/>
  <sheetViews>
    <sheetView zoomScaleNormal="100" workbookViewId="0"/>
  </sheetViews>
  <sheetFormatPr defaultColWidth="9.109375" defaultRowHeight="12" x14ac:dyDescent="0.25"/>
  <cols>
    <col min="1" max="1" width="3.33203125" style="22" customWidth="1"/>
    <col min="2" max="2" width="28" style="22" customWidth="1"/>
    <col min="3" max="3" width="10" style="22" customWidth="1"/>
    <col min="4" max="5" width="8.88671875" style="22" customWidth="1"/>
    <col min="6" max="6" width="8.33203125" style="22" customWidth="1"/>
    <col min="7" max="8" width="11.5546875" style="22" customWidth="1"/>
    <col min="9" max="11" width="8.33203125" style="22" customWidth="1"/>
    <col min="12" max="12" width="10.33203125" style="23" customWidth="1"/>
    <col min="13" max="13" width="10.5546875" style="23" customWidth="1"/>
    <col min="14" max="14" width="12.5546875" style="23" customWidth="1"/>
    <col min="15" max="15" width="11.5546875" style="23" customWidth="1"/>
    <col min="16" max="18" width="9.33203125" style="22" customWidth="1"/>
    <col min="19" max="41" width="7.88671875" style="22" customWidth="1"/>
    <col min="42" max="16384" width="9.109375" style="22"/>
  </cols>
  <sheetData>
    <row r="1" spans="1:15" ht="15.6" x14ac:dyDescent="0.3">
      <c r="A1" s="139" t="s">
        <v>243</v>
      </c>
    </row>
    <row r="3" spans="1:15" ht="12.6" thickBot="1" x14ac:dyDescent="0.3">
      <c r="A3" s="134" t="s">
        <v>159</v>
      </c>
      <c r="B3" s="134"/>
      <c r="C3" s="134"/>
      <c r="D3" s="134"/>
      <c r="E3" s="134"/>
      <c r="F3" s="134"/>
      <c r="G3" s="134"/>
      <c r="H3" s="23"/>
      <c r="I3" s="23"/>
      <c r="J3" s="23"/>
      <c r="K3" s="23"/>
    </row>
    <row r="4" spans="1:15" ht="41.25" customHeight="1" thickTop="1" x14ac:dyDescent="0.25">
      <c r="A4" s="23"/>
      <c r="B4" s="104" t="s">
        <v>156</v>
      </c>
      <c r="C4" s="197" t="s">
        <v>102</v>
      </c>
      <c r="D4" s="197"/>
      <c r="E4" s="197" t="s">
        <v>144</v>
      </c>
      <c r="F4" s="197"/>
      <c r="G4" s="135" t="s">
        <v>95</v>
      </c>
      <c r="H4" s="23"/>
      <c r="I4" s="23"/>
      <c r="J4" s="23"/>
      <c r="K4" s="23"/>
    </row>
    <row r="5" spans="1:15" ht="18" customHeight="1" x14ac:dyDescent="0.25">
      <c r="A5" s="136"/>
      <c r="B5" s="130" t="s">
        <v>141</v>
      </c>
      <c r="C5" s="198">
        <f>C55</f>
        <v>1.4125000000000001</v>
      </c>
      <c r="D5" s="198"/>
      <c r="E5" s="167">
        <f>VLOOKUP(C5,$B$149:$N$329,9)</f>
        <v>3.248774612186744</v>
      </c>
      <c r="F5" s="167"/>
      <c r="G5" s="167">
        <f>VLOOKUP(C5,$B$149:$N$329,12)</f>
        <v>1.2995098448746973</v>
      </c>
      <c r="H5" s="23"/>
      <c r="I5" s="23"/>
      <c r="J5" s="23"/>
      <c r="K5" s="23"/>
    </row>
    <row r="6" spans="1:15" x14ac:dyDescent="0.25">
      <c r="H6" s="23"/>
      <c r="I6" s="23"/>
      <c r="J6" s="23"/>
      <c r="K6" s="23"/>
    </row>
    <row r="7" spans="1:15" ht="15.6" x14ac:dyDescent="0.3">
      <c r="A7" s="139" t="s">
        <v>155</v>
      </c>
    </row>
    <row r="9" spans="1:15" ht="12.6" thickBot="1" x14ac:dyDescent="0.3">
      <c r="A9" s="93" t="s">
        <v>160</v>
      </c>
      <c r="B9" s="94" t="s">
        <v>0</v>
      </c>
      <c r="C9" s="95">
        <v>2013</v>
      </c>
      <c r="D9" s="28"/>
      <c r="E9" s="28"/>
      <c r="G9" s="158" t="s">
        <v>140</v>
      </c>
      <c r="H9" s="158"/>
      <c r="I9" s="158"/>
      <c r="J9" s="158"/>
      <c r="K9" s="158"/>
      <c r="L9" s="22"/>
    </row>
    <row r="10" spans="1:15" ht="12.6" thickTop="1" x14ac:dyDescent="0.25">
      <c r="A10" s="74"/>
      <c r="B10" s="75"/>
      <c r="C10" s="92"/>
    </row>
    <row r="11" spans="1:15" ht="24" customHeight="1" x14ac:dyDescent="0.25">
      <c r="G11" s="202" t="s">
        <v>244</v>
      </c>
      <c r="H11" s="202"/>
      <c r="I11" s="202"/>
      <c r="J11" s="202"/>
      <c r="K11" s="202"/>
    </row>
    <row r="12" spans="1:15" ht="12.75" customHeight="1" thickBot="1" x14ac:dyDescent="0.3">
      <c r="A12" s="216" t="s">
        <v>162</v>
      </c>
      <c r="B12" s="216"/>
      <c r="C12" s="216"/>
      <c r="D12" s="217"/>
      <c r="E12" s="217"/>
      <c r="O12" s="22"/>
    </row>
    <row r="13" spans="1:15" ht="12.6" thickTop="1" x14ac:dyDescent="0.25">
      <c r="A13" s="136"/>
      <c r="B13" s="136"/>
      <c r="C13" s="136"/>
      <c r="D13" s="136"/>
      <c r="E13" s="136"/>
      <c r="G13" s="203" t="s">
        <v>125</v>
      </c>
      <c r="H13" s="203"/>
      <c r="I13" s="203"/>
      <c r="J13" s="203"/>
      <c r="K13" s="203"/>
      <c r="O13" s="22"/>
    </row>
    <row r="14" spans="1:15" x14ac:dyDescent="0.25">
      <c r="A14" s="136"/>
      <c r="B14" s="136"/>
      <c r="C14" s="136"/>
      <c r="D14" s="136"/>
      <c r="E14" s="136"/>
      <c r="O14" s="22"/>
    </row>
    <row r="15" spans="1:15" ht="13.5" customHeight="1" thickBot="1" x14ac:dyDescent="0.3">
      <c r="B15" s="223" t="s">
        <v>117</v>
      </c>
      <c r="C15" s="223"/>
      <c r="D15" s="78"/>
      <c r="E15" s="78"/>
      <c r="H15" s="218" t="s">
        <v>101</v>
      </c>
      <c r="I15" s="218"/>
      <c r="J15" s="218"/>
      <c r="K15" s="218"/>
      <c r="L15" s="218"/>
      <c r="M15" s="218"/>
      <c r="O15" s="22"/>
    </row>
    <row r="16" spans="1:15" s="23" customFormat="1" ht="24.6" thickTop="1" x14ac:dyDescent="0.25">
      <c r="A16" s="22"/>
      <c r="B16" s="6" t="s">
        <v>189</v>
      </c>
      <c r="C16" s="128" t="s">
        <v>190</v>
      </c>
      <c r="D16" s="122"/>
      <c r="E16" s="122"/>
      <c r="H16" s="140"/>
      <c r="I16" s="141"/>
      <c r="J16" s="142"/>
      <c r="K16" s="143"/>
      <c r="L16" s="143"/>
      <c r="M16" s="141"/>
    </row>
    <row r="17" spans="1:251" x14ac:dyDescent="0.25">
      <c r="B17" s="159" t="str">
        <f>'Zone 1 Rent Model'!C24</f>
        <v>End of April Price - 650 lb</v>
      </c>
      <c r="C17" s="1">
        <f>HLOOKUP(C$9,E23:AN27,4)</f>
        <v>1.2270549999999998</v>
      </c>
      <c r="D17" s="19"/>
      <c r="E17" s="19"/>
      <c r="H17" s="140" t="s">
        <v>191</v>
      </c>
      <c r="I17" s="141"/>
      <c r="J17" s="141"/>
      <c r="K17" s="141"/>
      <c r="L17" s="141"/>
      <c r="M17" s="141"/>
      <c r="O17" s="22"/>
    </row>
    <row r="18" spans="1:251" ht="12.75" customHeight="1" x14ac:dyDescent="0.25">
      <c r="B18" s="159" t="str">
        <f>'Zone 1 Rent Model'!C25</f>
        <v>Start of Sept Price - 850 lb</v>
      </c>
      <c r="C18" s="1">
        <f>HLOOKUP(C$9,E23:AN27,5)</f>
        <v>1.1130550000000001</v>
      </c>
      <c r="D18" s="19"/>
      <c r="E18" s="19"/>
      <c r="H18" s="140" t="s">
        <v>192</v>
      </c>
      <c r="I18" s="142"/>
      <c r="J18" s="142"/>
      <c r="K18" s="142"/>
      <c r="L18" s="142"/>
      <c r="M18" s="142"/>
      <c r="O18" s="22"/>
    </row>
    <row r="19" spans="1:251" ht="13.5" customHeight="1" x14ac:dyDescent="0.25">
      <c r="A19" s="23"/>
      <c r="B19" s="97" t="s">
        <v>100</v>
      </c>
      <c r="C19" s="118">
        <f>C17/C18</f>
        <v>1.1024208147845342</v>
      </c>
      <c r="D19" s="79"/>
      <c r="E19" s="79"/>
      <c r="H19" s="140" t="s">
        <v>193</v>
      </c>
      <c r="I19" s="142"/>
      <c r="J19" s="142"/>
      <c r="K19" s="142"/>
      <c r="L19" s="142"/>
      <c r="M19" s="142"/>
      <c r="N19" s="22"/>
      <c r="O19" s="22"/>
    </row>
    <row r="20" spans="1:251" x14ac:dyDescent="0.25">
      <c r="O20" s="22"/>
    </row>
    <row r="21" spans="1:251" ht="12.6" thickBot="1" x14ac:dyDescent="0.3">
      <c r="B21" s="28" t="s">
        <v>157</v>
      </c>
      <c r="C21" s="28"/>
      <c r="D21" s="28"/>
      <c r="E21" s="28"/>
      <c r="F21" s="28"/>
      <c r="G21" s="28"/>
      <c r="H21" s="109"/>
      <c r="I21" s="109"/>
      <c r="J21" s="109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51" ht="12" customHeight="1" thickTop="1" x14ac:dyDescent="0.25">
      <c r="B22" s="71"/>
      <c r="C22" s="71"/>
      <c r="D22" s="77" t="s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110"/>
      <c r="V22" s="110"/>
      <c r="W22" s="110"/>
      <c r="X22" s="77"/>
      <c r="Y22" s="77"/>
      <c r="Z22" s="77"/>
      <c r="AA22" s="77"/>
      <c r="AB22" s="77"/>
      <c r="AC22" s="77"/>
      <c r="AD22" s="80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x14ac:dyDescent="0.25">
      <c r="B23" s="84"/>
      <c r="C23" s="83" t="s">
        <v>99</v>
      </c>
      <c r="D23" s="38">
        <v>1984</v>
      </c>
      <c r="E23" s="38">
        <v>1985</v>
      </c>
      <c r="F23" s="38">
        <v>1986</v>
      </c>
      <c r="G23" s="38">
        <v>1987</v>
      </c>
      <c r="H23" s="38">
        <v>1988</v>
      </c>
      <c r="I23" s="38">
        <v>1989</v>
      </c>
      <c r="J23" s="38">
        <v>1990</v>
      </c>
      <c r="K23" s="38">
        <v>1991</v>
      </c>
      <c r="L23" s="38">
        <v>1992</v>
      </c>
      <c r="M23" s="38">
        <v>1993</v>
      </c>
      <c r="N23" s="38">
        <v>1994</v>
      </c>
      <c r="O23" s="38">
        <v>1995</v>
      </c>
      <c r="P23" s="38">
        <v>1996</v>
      </c>
      <c r="Q23" s="38">
        <v>1997</v>
      </c>
      <c r="R23" s="38">
        <v>1998</v>
      </c>
      <c r="S23" s="111">
        <v>1999</v>
      </c>
      <c r="T23" s="111">
        <v>2000</v>
      </c>
      <c r="U23" s="111">
        <v>2001</v>
      </c>
      <c r="V23" s="38">
        <v>2002</v>
      </c>
      <c r="W23" s="38">
        <v>2003</v>
      </c>
      <c r="X23" s="38">
        <v>2004</v>
      </c>
      <c r="Y23" s="38">
        <v>2005</v>
      </c>
      <c r="Z23" s="38">
        <v>2006</v>
      </c>
      <c r="AA23" s="38">
        <v>2007</v>
      </c>
      <c r="AB23" s="38">
        <v>2008</v>
      </c>
      <c r="AC23" s="38">
        <v>2009</v>
      </c>
      <c r="AD23" s="38">
        <v>2010</v>
      </c>
      <c r="AE23" s="38">
        <v>2011</v>
      </c>
      <c r="AF23" s="38">
        <v>2012</v>
      </c>
      <c r="AG23" s="38">
        <v>2013</v>
      </c>
      <c r="AH23" s="38">
        <v>2014</v>
      </c>
      <c r="AI23" s="38">
        <v>2015</v>
      </c>
      <c r="AJ23" s="38">
        <v>2016</v>
      </c>
      <c r="AK23" s="38">
        <v>2017</v>
      </c>
      <c r="AL23" s="38">
        <v>2018</v>
      </c>
      <c r="AM23" s="38">
        <v>2019</v>
      </c>
      <c r="AN23" s="38">
        <v>2020</v>
      </c>
      <c r="AO23" s="38">
        <v>2021</v>
      </c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</row>
    <row r="24" spans="1:251" x14ac:dyDescent="0.25">
      <c r="B24" s="71"/>
      <c r="C24" s="82" t="s">
        <v>94</v>
      </c>
      <c r="D24" s="39"/>
      <c r="E24" s="39">
        <f>AVERAGE(D33:E33)</f>
        <v>0.83184999999999998</v>
      </c>
      <c r="F24" s="39">
        <f t="shared" ref="F24:K24" si="0">AVERAGE(E33:F33)</f>
        <v>0.85020000000000007</v>
      </c>
      <c r="G24" s="39">
        <f t="shared" si="0"/>
        <v>0.9496</v>
      </c>
      <c r="H24" s="39">
        <f t="shared" si="0"/>
        <v>1.03965</v>
      </c>
      <c r="I24" s="39">
        <f t="shared" si="0"/>
        <v>1.0027499999999998</v>
      </c>
      <c r="J24" s="39">
        <f t="shared" si="0"/>
        <v>0.99359999999999993</v>
      </c>
      <c r="K24" s="39">
        <f t="shared" si="0"/>
        <v>1.0608</v>
      </c>
      <c r="L24" s="39">
        <f>AVERAGE(K33:L33)</f>
        <v>1.05555</v>
      </c>
      <c r="M24" s="39">
        <f t="shared" ref="M24:AO24" si="1">AVERAGE(L33:M33)</f>
        <v>1.08585</v>
      </c>
      <c r="N24" s="39">
        <f t="shared" si="1"/>
        <v>1.2482500000000001</v>
      </c>
      <c r="O24" s="39">
        <f t="shared" si="1"/>
        <v>1.2059</v>
      </c>
      <c r="P24" s="39">
        <f t="shared" si="1"/>
        <v>0.89640000000000009</v>
      </c>
      <c r="Q24" s="39">
        <f t="shared" si="1"/>
        <v>0.88745000000000007</v>
      </c>
      <c r="R24" s="39">
        <f t="shared" si="1"/>
        <v>1.1026</v>
      </c>
      <c r="S24" s="39">
        <f t="shared" si="1"/>
        <v>1.1587000000000001</v>
      </c>
      <c r="T24" s="39">
        <f t="shared" si="1"/>
        <v>1.2902499999999999</v>
      </c>
      <c r="U24" s="39">
        <f t="shared" si="1"/>
        <v>1.4491000000000001</v>
      </c>
      <c r="V24" s="39">
        <f t="shared" si="1"/>
        <v>1.37415</v>
      </c>
      <c r="W24" s="39">
        <f t="shared" si="1"/>
        <v>1.2757000000000001</v>
      </c>
      <c r="X24" s="39">
        <f t="shared" si="1"/>
        <v>1.2077499999999999</v>
      </c>
      <c r="Y24" s="39">
        <f t="shared" si="1"/>
        <v>1.0895000000000001</v>
      </c>
      <c r="Z24" s="39">
        <f t="shared" si="1"/>
        <v>1.1414499999999999</v>
      </c>
      <c r="AA24" s="39">
        <f t="shared" si="1"/>
        <v>1.1981999999999999</v>
      </c>
      <c r="AB24" s="39">
        <f t="shared" si="1"/>
        <v>1.0941000000000001</v>
      </c>
      <c r="AC24" s="39">
        <f t="shared" si="1"/>
        <v>1.1022500000000002</v>
      </c>
      <c r="AD24" s="39">
        <f t="shared" si="1"/>
        <v>1.15455</v>
      </c>
      <c r="AE24" s="39">
        <f t="shared" si="1"/>
        <v>1.2702</v>
      </c>
      <c r="AF24" s="39">
        <f t="shared" si="1"/>
        <v>1.50875</v>
      </c>
      <c r="AG24" s="39">
        <f t="shared" si="1"/>
        <v>1.5038</v>
      </c>
      <c r="AH24" s="39">
        <f t="shared" si="1"/>
        <v>1.7638</v>
      </c>
      <c r="AI24" s="114">
        <f t="shared" si="1"/>
        <v>2.1175000000000002</v>
      </c>
      <c r="AJ24" s="114" t="e">
        <f t="shared" si="1"/>
        <v>#DIV/0!</v>
      </c>
      <c r="AK24" s="114" t="e">
        <f t="shared" si="1"/>
        <v>#DIV/0!</v>
      </c>
      <c r="AL24" s="114" t="e">
        <f t="shared" si="1"/>
        <v>#DIV/0!</v>
      </c>
      <c r="AM24" s="114" t="e">
        <f t="shared" si="1"/>
        <v>#DIV/0!</v>
      </c>
      <c r="AN24" s="114" t="e">
        <f t="shared" si="1"/>
        <v>#DIV/0!</v>
      </c>
      <c r="AO24" s="114" t="e">
        <f t="shared" si="1"/>
        <v>#DIV/0!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</row>
    <row r="25" spans="1:251" x14ac:dyDescent="0.25">
      <c r="B25" s="71"/>
      <c r="C25" s="3" t="s">
        <v>93</v>
      </c>
      <c r="D25" s="39"/>
      <c r="E25" s="39">
        <f>AVERAGE(D34:E34)</f>
        <v>0.75805</v>
      </c>
      <c r="F25" s="39">
        <f t="shared" ref="F25:N25" si="2">AVERAGE(E34:F34)</f>
        <v>0.80780000000000007</v>
      </c>
      <c r="G25" s="39">
        <f t="shared" si="2"/>
        <v>0.93690000000000007</v>
      </c>
      <c r="H25" s="39">
        <f t="shared" si="2"/>
        <v>0.97650000000000003</v>
      </c>
      <c r="I25" s="39">
        <f t="shared" si="2"/>
        <v>0.92700000000000005</v>
      </c>
      <c r="J25" s="39">
        <f t="shared" si="2"/>
        <v>0.92025000000000001</v>
      </c>
      <c r="K25" s="39">
        <f t="shared" si="2"/>
        <v>0.95035000000000003</v>
      </c>
      <c r="L25" s="39">
        <f t="shared" si="2"/>
        <v>0.96755000000000002</v>
      </c>
      <c r="M25" s="39">
        <f t="shared" si="2"/>
        <v>1.0539499999999999</v>
      </c>
      <c r="N25" s="39">
        <f t="shared" si="2"/>
        <v>1.1183000000000001</v>
      </c>
      <c r="O25" s="39">
        <f t="shared" ref="O25:AO25" si="3">AVERAGE(N34:O34)</f>
        <v>0.97775000000000001</v>
      </c>
      <c r="P25" s="39">
        <f t="shared" si="3"/>
        <v>0.86210000000000009</v>
      </c>
      <c r="Q25" s="39">
        <f t="shared" si="3"/>
        <v>0.95290000000000008</v>
      </c>
      <c r="R25" s="39">
        <f t="shared" si="3"/>
        <v>1.01915</v>
      </c>
      <c r="S25" s="39">
        <f t="shared" si="3"/>
        <v>1.0493999999999999</v>
      </c>
      <c r="T25" s="39">
        <f t="shared" si="3"/>
        <v>1.19425</v>
      </c>
      <c r="U25" s="39">
        <f t="shared" si="3"/>
        <v>1.3488</v>
      </c>
      <c r="V25" s="39">
        <f t="shared" si="3"/>
        <v>1.2661500000000001</v>
      </c>
      <c r="W25" s="39">
        <f t="shared" si="3"/>
        <v>1.0668500000000001</v>
      </c>
      <c r="X25" s="39">
        <f t="shared" si="3"/>
        <v>0.92765000000000009</v>
      </c>
      <c r="Y25" s="39">
        <f t="shared" si="3"/>
        <v>0.9817499999999999</v>
      </c>
      <c r="Z25" s="39">
        <f t="shared" si="3"/>
        <v>1.1364000000000001</v>
      </c>
      <c r="AA25" s="39">
        <f t="shared" si="3"/>
        <v>1.1048499999999999</v>
      </c>
      <c r="AB25" s="39">
        <f t="shared" si="3"/>
        <v>1.0357000000000001</v>
      </c>
      <c r="AC25" s="39">
        <f t="shared" si="3"/>
        <v>0.99</v>
      </c>
      <c r="AD25" s="39">
        <f t="shared" si="3"/>
        <v>1.0330999999999999</v>
      </c>
      <c r="AE25" s="39">
        <f t="shared" si="3"/>
        <v>1.1825999999999999</v>
      </c>
      <c r="AF25" s="39">
        <f t="shared" si="3"/>
        <v>1.3260000000000001</v>
      </c>
      <c r="AG25" s="39">
        <f t="shared" si="3"/>
        <v>1.4125000000000001</v>
      </c>
      <c r="AH25" s="39">
        <f t="shared" si="3"/>
        <v>1.7725</v>
      </c>
      <c r="AI25" s="114">
        <f t="shared" si="3"/>
        <v>2.1</v>
      </c>
      <c r="AJ25" s="114" t="e">
        <f t="shared" si="3"/>
        <v>#DIV/0!</v>
      </c>
      <c r="AK25" s="114" t="e">
        <f t="shared" si="3"/>
        <v>#DIV/0!</v>
      </c>
      <c r="AL25" s="114" t="e">
        <f t="shared" si="3"/>
        <v>#DIV/0!</v>
      </c>
      <c r="AM25" s="114" t="e">
        <f t="shared" si="3"/>
        <v>#DIV/0!</v>
      </c>
      <c r="AN25" s="114" t="e">
        <f t="shared" si="3"/>
        <v>#DIV/0!</v>
      </c>
      <c r="AO25" s="114" t="e">
        <f t="shared" si="3"/>
        <v>#DIV/0!</v>
      </c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</row>
    <row r="26" spans="1:251" s="23" customFormat="1" ht="12" customHeight="1" x14ac:dyDescent="0.25">
      <c r="B26" s="71"/>
      <c r="C26" s="76" t="s">
        <v>116</v>
      </c>
      <c r="D26" s="76"/>
      <c r="E26" s="76"/>
      <c r="F26" s="76"/>
      <c r="G26" s="76"/>
      <c r="H26" s="76"/>
      <c r="I26" s="76"/>
      <c r="J26" s="76"/>
      <c r="K26" s="76"/>
      <c r="L26" s="76"/>
      <c r="M26" s="39"/>
      <c r="N26" s="39">
        <f>AVERAGE(E24:N24)</f>
        <v>1.0118100000000001</v>
      </c>
      <c r="O26" s="39">
        <f>AVERAGE(F24:O24)</f>
        <v>1.049215</v>
      </c>
      <c r="P26" s="39">
        <f>AVERAGE(G24:P24)</f>
        <v>1.0538349999999999</v>
      </c>
      <c r="Q26" s="39">
        <f t="shared" ref="P26:W27" si="4">AVERAGE(H24:Q24)</f>
        <v>1.0476199999999998</v>
      </c>
      <c r="R26" s="39">
        <f t="shared" si="4"/>
        <v>1.0539149999999999</v>
      </c>
      <c r="S26" s="39">
        <f t="shared" si="4"/>
        <v>1.0695099999999997</v>
      </c>
      <c r="T26" s="39">
        <f t="shared" si="4"/>
        <v>1.099175</v>
      </c>
      <c r="U26" s="39">
        <f t="shared" si="4"/>
        <v>1.1380050000000002</v>
      </c>
      <c r="V26" s="39">
        <f t="shared" si="4"/>
        <v>1.1698650000000002</v>
      </c>
      <c r="W26" s="39">
        <f t="shared" si="4"/>
        <v>1.18885</v>
      </c>
      <c r="X26" s="39">
        <f>AVERAGE(O24:X24)</f>
        <v>1.1847999999999999</v>
      </c>
      <c r="Y26" s="39">
        <f t="shared" ref="X26:AO27" si="5">AVERAGE(P24:Y24)</f>
        <v>1.17316</v>
      </c>
      <c r="Z26" s="39">
        <f t="shared" si="5"/>
        <v>1.197665</v>
      </c>
      <c r="AA26" s="39">
        <f t="shared" si="5"/>
        <v>1.2287400000000002</v>
      </c>
      <c r="AB26" s="39">
        <f t="shared" si="5"/>
        <v>1.2278899999999999</v>
      </c>
      <c r="AC26" s="39">
        <f t="shared" si="5"/>
        <v>1.222245</v>
      </c>
      <c r="AD26" s="39">
        <f t="shared" si="5"/>
        <v>1.2086749999999999</v>
      </c>
      <c r="AE26" s="39">
        <f>AVERAGE(V24:AE24)</f>
        <v>1.190785</v>
      </c>
      <c r="AF26" s="39">
        <f>AVERAGE(W24:AF24)</f>
        <v>1.2042449999999998</v>
      </c>
      <c r="AG26" s="39">
        <f>AVERAGE(X24:AG24)</f>
        <v>1.2270549999999998</v>
      </c>
      <c r="AH26" s="39">
        <f>AVERAGE(Y24:AH24)</f>
        <v>1.2826600000000001</v>
      </c>
      <c r="AI26" s="39">
        <f t="shared" si="5"/>
        <v>1.3854599999999999</v>
      </c>
      <c r="AJ26" s="39" t="e">
        <f t="shared" si="5"/>
        <v>#DIV/0!</v>
      </c>
      <c r="AK26" s="39" t="e">
        <f t="shared" si="5"/>
        <v>#DIV/0!</v>
      </c>
      <c r="AL26" s="39" t="e">
        <f t="shared" si="5"/>
        <v>#DIV/0!</v>
      </c>
      <c r="AM26" s="39" t="e">
        <f t="shared" si="5"/>
        <v>#DIV/0!</v>
      </c>
      <c r="AN26" s="39" t="e">
        <f t="shared" si="5"/>
        <v>#DIV/0!</v>
      </c>
      <c r="AO26" s="39" t="e">
        <f t="shared" si="5"/>
        <v>#DIV/0!</v>
      </c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</row>
    <row r="27" spans="1:251" s="23" customFormat="1" ht="12" customHeight="1" x14ac:dyDescent="0.25">
      <c r="A27" s="79"/>
      <c r="B27" s="71"/>
      <c r="C27" s="76" t="s">
        <v>119</v>
      </c>
      <c r="D27" s="76"/>
      <c r="E27" s="76"/>
      <c r="F27" s="76"/>
      <c r="G27" s="76"/>
      <c r="H27" s="76"/>
      <c r="I27" s="76"/>
      <c r="J27" s="76"/>
      <c r="K27" s="76"/>
      <c r="L27" s="76"/>
      <c r="M27" s="39"/>
      <c r="N27" s="39">
        <f>AVERAGE(E25:N25)</f>
        <v>0.94166500000000009</v>
      </c>
      <c r="O27" s="39">
        <f>AVERAGE(F25:O25)</f>
        <v>0.96363500000000002</v>
      </c>
      <c r="P27" s="39">
        <f t="shared" si="4"/>
        <v>0.96906499999999995</v>
      </c>
      <c r="Q27" s="39">
        <f t="shared" si="4"/>
        <v>0.970665</v>
      </c>
      <c r="R27" s="39">
        <f t="shared" si="4"/>
        <v>0.97492999999999996</v>
      </c>
      <c r="S27" s="39">
        <f t="shared" si="4"/>
        <v>0.9871700000000001</v>
      </c>
      <c r="T27" s="39">
        <f t="shared" si="4"/>
        <v>1.01457</v>
      </c>
      <c r="U27" s="39">
        <f t="shared" si="4"/>
        <v>1.0544150000000001</v>
      </c>
      <c r="V27" s="39">
        <f t="shared" si="4"/>
        <v>1.0842750000000001</v>
      </c>
      <c r="W27" s="39">
        <f t="shared" si="4"/>
        <v>1.0855650000000001</v>
      </c>
      <c r="X27" s="39">
        <f t="shared" si="5"/>
        <v>1.0665</v>
      </c>
      <c r="Y27" s="39">
        <f t="shared" si="5"/>
        <v>1.0669</v>
      </c>
      <c r="Z27" s="39">
        <f t="shared" si="5"/>
        <v>1.09433</v>
      </c>
      <c r="AA27" s="39">
        <f t="shared" si="5"/>
        <v>1.1095250000000001</v>
      </c>
      <c r="AB27" s="39">
        <f t="shared" si="5"/>
        <v>1.1111800000000001</v>
      </c>
      <c r="AC27" s="39">
        <f t="shared" si="5"/>
        <v>1.10524</v>
      </c>
      <c r="AD27" s="39">
        <f t="shared" si="5"/>
        <v>1.0891249999999999</v>
      </c>
      <c r="AE27" s="39">
        <f t="shared" si="5"/>
        <v>1.072505</v>
      </c>
      <c r="AF27" s="39">
        <f t="shared" si="5"/>
        <v>1.0784899999999999</v>
      </c>
      <c r="AG27" s="39">
        <f>AVERAGE(X25:AG25)</f>
        <v>1.1130550000000001</v>
      </c>
      <c r="AH27" s="39">
        <f>AVERAGE(Y25:AH25)</f>
        <v>1.19754</v>
      </c>
      <c r="AI27" s="39">
        <f t="shared" si="5"/>
        <v>1.3093649999999999</v>
      </c>
      <c r="AJ27" s="39" t="e">
        <f t="shared" si="5"/>
        <v>#DIV/0!</v>
      </c>
      <c r="AK27" s="39" t="e">
        <f t="shared" si="5"/>
        <v>#DIV/0!</v>
      </c>
      <c r="AL27" s="39" t="e">
        <f t="shared" si="5"/>
        <v>#DIV/0!</v>
      </c>
      <c r="AM27" s="39" t="e">
        <f>AVERAGE(AD25:AM25)</f>
        <v>#DIV/0!</v>
      </c>
      <c r="AN27" s="39" t="e">
        <f>AVERAGE(AE25:AN25)</f>
        <v>#DIV/0!</v>
      </c>
      <c r="AO27" s="39" t="e">
        <f>AVERAGE(AF25:AO25)</f>
        <v>#DIV/0!</v>
      </c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spans="1:251" s="23" customFormat="1" ht="12" customHeight="1" x14ac:dyDescent="0.25">
      <c r="A28" s="79"/>
      <c r="B28" s="71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39"/>
      <c r="O28" s="39"/>
      <c r="P28" s="39"/>
      <c r="Q28" s="39"/>
      <c r="R28" s="39"/>
      <c r="S28" s="112"/>
      <c r="T28" s="112"/>
      <c r="U28" s="112"/>
      <c r="V28" s="39"/>
      <c r="W28" s="39"/>
      <c r="X28" s="10">
        <f t="shared" ref="X28:AN28" si="6">X26/X27-1</f>
        <v>0.11092358180965767</v>
      </c>
      <c r="Y28" s="10">
        <f t="shared" si="6"/>
        <v>9.9596963164307883E-2</v>
      </c>
      <c r="Z28" s="10">
        <f t="shared" si="6"/>
        <v>9.4427640656840284E-2</v>
      </c>
      <c r="AA28" s="10">
        <f t="shared" si="6"/>
        <v>0.10744688042180228</v>
      </c>
      <c r="AB28" s="10">
        <f t="shared" si="6"/>
        <v>0.10503248798574472</v>
      </c>
      <c r="AC28" s="10">
        <f t="shared" si="6"/>
        <v>0.1058638847671094</v>
      </c>
      <c r="AD28" s="10">
        <f t="shared" si="6"/>
        <v>0.10976701480546325</v>
      </c>
      <c r="AE28" s="10">
        <f t="shared" si="6"/>
        <v>0.11028386814047475</v>
      </c>
      <c r="AF28" s="10">
        <f t="shared" si="6"/>
        <v>0.1166028428636332</v>
      </c>
      <c r="AG28" s="10">
        <f>AG26/AG27-1</f>
        <v>0.10242081478453424</v>
      </c>
      <c r="AH28" s="10">
        <f t="shared" si="6"/>
        <v>7.107904537635501E-2</v>
      </c>
      <c r="AI28" s="10">
        <f t="shared" si="6"/>
        <v>5.8115956971509064E-2</v>
      </c>
      <c r="AJ28" s="10" t="e">
        <f t="shared" si="6"/>
        <v>#DIV/0!</v>
      </c>
      <c r="AK28" s="10" t="e">
        <f t="shared" si="6"/>
        <v>#DIV/0!</v>
      </c>
      <c r="AL28" s="10" t="e">
        <f t="shared" si="6"/>
        <v>#DIV/0!</v>
      </c>
      <c r="AM28" s="10" t="e">
        <f>AM26/AM27-1</f>
        <v>#DIV/0!</v>
      </c>
      <c r="AN28" s="10" t="e">
        <f t="shared" si="6"/>
        <v>#DIV/0!</v>
      </c>
      <c r="AO28" s="10" t="e">
        <f>AO26/AO27-1</f>
        <v>#DIV/0!</v>
      </c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</row>
    <row r="29" spans="1:251" s="23" customFormat="1" ht="12" customHeight="1" x14ac:dyDescent="0.25">
      <c r="A29" s="79"/>
      <c r="B29" s="71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39"/>
      <c r="P29" s="39"/>
      <c r="Q29" s="39"/>
      <c r="R29" s="39"/>
      <c r="S29" s="112"/>
      <c r="T29" s="112"/>
      <c r="U29" s="112"/>
      <c r="V29" s="39"/>
      <c r="W29" s="39"/>
      <c r="X29" s="126">
        <f>AVERAGE(X28:AH28)</f>
        <v>0.10304045679781115</v>
      </c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1"/>
      <c r="AK29" s="1"/>
      <c r="AL29" s="1"/>
      <c r="AM29" s="1"/>
      <c r="AN29" s="1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</row>
    <row r="30" spans="1:251" s="23" customFormat="1" ht="12" customHeight="1" thickBot="1" x14ac:dyDescent="0.3">
      <c r="A30" s="79"/>
      <c r="B30" s="28" t="s">
        <v>158</v>
      </c>
      <c r="C30" s="14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39"/>
      <c r="R30" s="39"/>
      <c r="S30" s="39"/>
      <c r="T30" s="39"/>
      <c r="U30" s="112"/>
      <c r="V30" s="112"/>
      <c r="W30" s="112"/>
      <c r="X30" s="39"/>
      <c r="Y30" s="39"/>
      <c r="Z30" s="26"/>
      <c r="AA30" s="26"/>
      <c r="AB30" s="26"/>
      <c r="AC30" s="22"/>
      <c r="AD30" s="22"/>
      <c r="AE30" s="22"/>
      <c r="AF30" s="22"/>
      <c r="AG30" s="22"/>
      <c r="AH30" s="22"/>
      <c r="AI30" s="22"/>
      <c r="AJ30" s="22"/>
      <c r="AK30" s="1"/>
      <c r="AL30" s="1"/>
      <c r="AM30" s="1"/>
      <c r="AN30" s="1"/>
      <c r="AO30" s="1"/>
      <c r="AP30" s="1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spans="1:251" s="23" customFormat="1" ht="12" customHeight="1" thickTop="1" x14ac:dyDescent="0.25">
      <c r="A31" s="79"/>
      <c r="B31" s="78"/>
      <c r="C31" s="78"/>
      <c r="D31" s="77" t="s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110"/>
      <c r="V31" s="110"/>
      <c r="W31" s="110"/>
      <c r="X31" s="77"/>
      <c r="Y31" s="77"/>
      <c r="Z31" s="77"/>
      <c r="AA31" s="77"/>
      <c r="AB31" s="77"/>
      <c r="AC31" s="77"/>
      <c r="AD31" s="80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</row>
    <row r="32" spans="1:251" s="23" customFormat="1" ht="12" customHeight="1" x14ac:dyDescent="0.25">
      <c r="A32" s="79"/>
      <c r="B32" s="84"/>
      <c r="C32" s="83" t="s">
        <v>99</v>
      </c>
      <c r="D32" s="38">
        <v>1984</v>
      </c>
      <c r="E32" s="38">
        <v>1985</v>
      </c>
      <c r="F32" s="38">
        <v>1986</v>
      </c>
      <c r="G32" s="38">
        <v>1987</v>
      </c>
      <c r="H32" s="38">
        <v>1988</v>
      </c>
      <c r="I32" s="38">
        <v>1989</v>
      </c>
      <c r="J32" s="38">
        <v>1990</v>
      </c>
      <c r="K32" s="38">
        <v>1991</v>
      </c>
      <c r="L32" s="38">
        <v>1992</v>
      </c>
      <c r="M32" s="38">
        <v>1993</v>
      </c>
      <c r="N32" s="38">
        <v>1994</v>
      </c>
      <c r="O32" s="38">
        <v>1995</v>
      </c>
      <c r="P32" s="38">
        <v>1996</v>
      </c>
      <c r="Q32" s="38">
        <v>1997</v>
      </c>
      <c r="R32" s="38">
        <v>1998</v>
      </c>
      <c r="S32" s="111">
        <v>1999</v>
      </c>
      <c r="T32" s="111">
        <v>2000</v>
      </c>
      <c r="U32" s="111">
        <v>2001</v>
      </c>
      <c r="V32" s="38">
        <v>2002</v>
      </c>
      <c r="W32" s="38">
        <v>2003</v>
      </c>
      <c r="X32" s="38">
        <v>2004</v>
      </c>
      <c r="Y32" s="38">
        <v>2005</v>
      </c>
      <c r="Z32" s="38">
        <v>2006</v>
      </c>
      <c r="AA32" s="38">
        <v>2007</v>
      </c>
      <c r="AB32" s="38">
        <v>2008</v>
      </c>
      <c r="AC32" s="38">
        <v>2009</v>
      </c>
      <c r="AD32" s="38">
        <v>2010</v>
      </c>
      <c r="AE32" s="38">
        <v>2011</v>
      </c>
      <c r="AF32" s="38">
        <v>2012</v>
      </c>
      <c r="AG32" s="38">
        <v>2013</v>
      </c>
      <c r="AH32" s="38">
        <v>2014</v>
      </c>
      <c r="AI32" s="38">
        <v>2015</v>
      </c>
      <c r="AJ32" s="38">
        <v>2016</v>
      </c>
      <c r="AK32" s="38">
        <v>2017</v>
      </c>
      <c r="AL32" s="38">
        <v>2018</v>
      </c>
      <c r="AM32" s="38">
        <v>2019</v>
      </c>
      <c r="AN32" s="38">
        <v>2020</v>
      </c>
      <c r="AO32" s="38">
        <v>2021</v>
      </c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</row>
    <row r="33" spans="1:249" s="23" customFormat="1" ht="12" customHeight="1" x14ac:dyDescent="0.25">
      <c r="A33" s="79"/>
      <c r="B33" s="71"/>
      <c r="C33" s="82" t="s">
        <v>94</v>
      </c>
      <c r="D33" s="5">
        <v>0.81869999999999998</v>
      </c>
      <c r="E33" s="5">
        <v>0.84499999999999997</v>
      </c>
      <c r="F33" s="5">
        <v>0.85540000000000005</v>
      </c>
      <c r="G33" s="5">
        <v>1.0438000000000001</v>
      </c>
      <c r="H33" s="5">
        <v>1.0354999999999999</v>
      </c>
      <c r="I33" s="5">
        <v>0.97</v>
      </c>
      <c r="J33" s="5">
        <v>1.0171999999999999</v>
      </c>
      <c r="K33" s="5">
        <v>1.1044</v>
      </c>
      <c r="L33" s="5">
        <v>1.0066999999999999</v>
      </c>
      <c r="M33" s="5">
        <v>1.165</v>
      </c>
      <c r="N33" s="5">
        <v>1.3314999999999999</v>
      </c>
      <c r="O33" s="5">
        <v>1.0803</v>
      </c>
      <c r="P33" s="39">
        <v>0.71250000000000002</v>
      </c>
      <c r="Q33" s="39">
        <v>1.0624</v>
      </c>
      <c r="R33" s="39">
        <v>1.1428</v>
      </c>
      <c r="S33" s="112">
        <v>1.1745999999999999</v>
      </c>
      <c r="T33" s="112">
        <v>1.4058999999999999</v>
      </c>
      <c r="U33" s="112">
        <v>1.4923</v>
      </c>
      <c r="V33" s="39">
        <v>1.256</v>
      </c>
      <c r="W33" s="39">
        <v>1.2953999999999999</v>
      </c>
      <c r="X33" s="39">
        <v>1.1201000000000001</v>
      </c>
      <c r="Y33" s="39">
        <v>1.0589</v>
      </c>
      <c r="Z33" s="39">
        <v>1.224</v>
      </c>
      <c r="AA33" s="39">
        <v>1.1723999999999999</v>
      </c>
      <c r="AB33" s="105">
        <v>1.0158</v>
      </c>
      <c r="AC33" s="113">
        <v>1.1887000000000001</v>
      </c>
      <c r="AD33" s="114">
        <v>1.1204000000000001</v>
      </c>
      <c r="AE33" s="114">
        <v>1.42</v>
      </c>
      <c r="AF33" s="114">
        <v>1.5974999999999999</v>
      </c>
      <c r="AG33" s="114">
        <v>1.4100999999999999</v>
      </c>
      <c r="AH33" s="114">
        <v>2.1175000000000002</v>
      </c>
      <c r="AI33" s="72"/>
      <c r="AJ33" s="72"/>
      <c r="AK33" s="72"/>
      <c r="AL33" s="72"/>
      <c r="AM33" s="72"/>
      <c r="AN33" s="72"/>
      <c r="AO33" s="72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</row>
    <row r="34" spans="1:249" s="23" customFormat="1" ht="12" customHeight="1" x14ac:dyDescent="0.25">
      <c r="A34" s="79"/>
      <c r="B34" s="71"/>
      <c r="C34" s="3" t="s">
        <v>93</v>
      </c>
      <c r="D34" s="5">
        <v>0.76049999999999995</v>
      </c>
      <c r="E34" s="5">
        <v>0.75560000000000005</v>
      </c>
      <c r="F34" s="5">
        <v>0.86</v>
      </c>
      <c r="G34" s="5">
        <v>1.0138</v>
      </c>
      <c r="H34" s="5">
        <v>0.93920000000000003</v>
      </c>
      <c r="I34" s="5">
        <v>0.91480000000000006</v>
      </c>
      <c r="J34" s="5">
        <v>0.92569999999999997</v>
      </c>
      <c r="K34" s="5">
        <v>0.97499999999999998</v>
      </c>
      <c r="L34" s="5">
        <v>0.96010000000000006</v>
      </c>
      <c r="M34" s="5">
        <v>1.1477999999999999</v>
      </c>
      <c r="N34" s="5">
        <v>1.0888</v>
      </c>
      <c r="O34" s="5">
        <v>0.86670000000000003</v>
      </c>
      <c r="P34" s="39">
        <v>0.85750000000000004</v>
      </c>
      <c r="Q34" s="39">
        <v>1.0483</v>
      </c>
      <c r="R34" s="39">
        <v>0.99</v>
      </c>
      <c r="S34" s="112">
        <v>1.1088</v>
      </c>
      <c r="T34" s="112">
        <v>1.2797000000000001</v>
      </c>
      <c r="U34" s="112">
        <v>1.4178999999999999</v>
      </c>
      <c r="V34" s="39">
        <v>1.1144000000000001</v>
      </c>
      <c r="W34" s="39">
        <v>1.0193000000000001</v>
      </c>
      <c r="X34" s="39">
        <v>0.83599999999999997</v>
      </c>
      <c r="Y34" s="39">
        <v>1.1274999999999999</v>
      </c>
      <c r="Z34" s="39">
        <v>1.1453</v>
      </c>
      <c r="AA34" s="39">
        <v>1.0644</v>
      </c>
      <c r="AB34" s="105">
        <v>1.0070000000000001</v>
      </c>
      <c r="AC34" s="113">
        <v>0.97299999999999998</v>
      </c>
      <c r="AD34" s="114">
        <v>1.0931999999999999</v>
      </c>
      <c r="AE34" s="114">
        <v>1.272</v>
      </c>
      <c r="AF34" s="114">
        <v>1.38</v>
      </c>
      <c r="AG34" s="114">
        <v>1.4450000000000001</v>
      </c>
      <c r="AH34" s="114">
        <v>2.1</v>
      </c>
      <c r="AI34" s="72"/>
      <c r="AJ34" s="72"/>
      <c r="AK34" s="72"/>
      <c r="AL34" s="72"/>
      <c r="AM34" s="72"/>
      <c r="AN34" s="72"/>
      <c r="AO34" s="72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</row>
    <row r="35" spans="1:249" s="23" customFormat="1" ht="12" customHeight="1" x14ac:dyDescent="0.25">
      <c r="A35" s="79"/>
      <c r="B35" s="71"/>
      <c r="C35" s="76" t="s">
        <v>116</v>
      </c>
      <c r="D35" s="39"/>
      <c r="E35" s="39"/>
      <c r="F35" s="39"/>
      <c r="G35" s="39"/>
      <c r="H35" s="39"/>
      <c r="I35" s="39"/>
      <c r="J35" s="39"/>
      <c r="K35" s="39"/>
      <c r="L35" s="39"/>
      <c r="M35" s="39">
        <f>AVERAGE(D33:M33)</f>
        <v>0.98616999999999988</v>
      </c>
      <c r="N35" s="39">
        <f>AVERAGE(E33:N33)</f>
        <v>1.03745</v>
      </c>
      <c r="O35" s="39">
        <f t="shared" ref="O35:AB35" si="7">AVERAGE(F33:O33)</f>
        <v>1.06098</v>
      </c>
      <c r="P35" s="39">
        <f t="shared" si="7"/>
        <v>1.0466899999999999</v>
      </c>
      <c r="Q35" s="39">
        <f t="shared" si="7"/>
        <v>1.0485500000000001</v>
      </c>
      <c r="R35" s="39">
        <f t="shared" si="7"/>
        <v>1.05928</v>
      </c>
      <c r="S35" s="39">
        <f t="shared" si="7"/>
        <v>1.0797399999999999</v>
      </c>
      <c r="T35" s="39">
        <f>AVERAGE(K33:T33)</f>
        <v>1.1186099999999999</v>
      </c>
      <c r="U35" s="39">
        <f t="shared" si="7"/>
        <v>1.1574000000000002</v>
      </c>
      <c r="V35" s="39">
        <f t="shared" si="7"/>
        <v>1.1823300000000001</v>
      </c>
      <c r="W35" s="39">
        <f t="shared" si="7"/>
        <v>1.19537</v>
      </c>
      <c r="X35" s="39">
        <f t="shared" si="7"/>
        <v>1.1742300000000001</v>
      </c>
      <c r="Y35" s="39">
        <f t="shared" si="7"/>
        <v>1.1720899999999999</v>
      </c>
      <c r="Z35" s="39">
        <f t="shared" si="7"/>
        <v>1.2232400000000001</v>
      </c>
      <c r="AA35" s="39">
        <f t="shared" si="7"/>
        <v>1.23424</v>
      </c>
      <c r="AB35" s="39">
        <f t="shared" si="7"/>
        <v>1.2215400000000001</v>
      </c>
      <c r="AC35" s="39">
        <f t="shared" ref="AC35:AC36" si="8">AVERAGE(T33:AC33)</f>
        <v>1.2229500000000002</v>
      </c>
      <c r="AD35" s="39">
        <f t="shared" ref="AD35:AD36" si="9">AVERAGE(U33:AD33)</f>
        <v>1.1944000000000001</v>
      </c>
      <c r="AE35" s="39">
        <f t="shared" ref="AE35:AE36" si="10">AVERAGE(V33:AE33)</f>
        <v>1.1871700000000001</v>
      </c>
      <c r="AF35" s="39">
        <f t="shared" ref="AF35" si="11">AVERAGE(W33:AF33)</f>
        <v>1.22132</v>
      </c>
      <c r="AG35" s="39">
        <f t="shared" ref="AG35" si="12">AVERAGE(X33:AG33)</f>
        <v>1.2327900000000001</v>
      </c>
      <c r="AH35" s="39">
        <f t="shared" ref="AH35" si="13">AVERAGE(Y33:AH33)</f>
        <v>1.3325299999999998</v>
      </c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</row>
    <row r="36" spans="1:249" s="23" customFormat="1" ht="12" customHeight="1" x14ac:dyDescent="0.25">
      <c r="A36" s="79"/>
      <c r="B36" s="71"/>
      <c r="C36" s="76" t="s">
        <v>119</v>
      </c>
      <c r="D36" s="39"/>
      <c r="E36" s="39"/>
      <c r="F36" s="39"/>
      <c r="G36" s="39"/>
      <c r="H36" s="39"/>
      <c r="I36" s="39"/>
      <c r="J36" s="39"/>
      <c r="K36" s="39"/>
      <c r="L36" s="39"/>
      <c r="M36" s="39">
        <f>AVERAGE(D34:M34)</f>
        <v>0.92524999999999991</v>
      </c>
      <c r="N36" s="39">
        <f t="shared" ref="N36:AB36" si="14">AVERAGE(E34:N34)</f>
        <v>0.95808000000000004</v>
      </c>
      <c r="O36" s="39">
        <f t="shared" si="14"/>
        <v>0.96918999999999988</v>
      </c>
      <c r="P36" s="39">
        <f t="shared" si="14"/>
        <v>0.96893999999999991</v>
      </c>
      <c r="Q36" s="39">
        <f t="shared" si="14"/>
        <v>0.97239000000000009</v>
      </c>
      <c r="R36" s="39">
        <f t="shared" si="14"/>
        <v>0.97746999999999995</v>
      </c>
      <c r="S36" s="39">
        <f t="shared" si="14"/>
        <v>0.99687000000000003</v>
      </c>
      <c r="T36" s="39">
        <f t="shared" si="14"/>
        <v>1.03227</v>
      </c>
      <c r="U36" s="39">
        <f t="shared" si="14"/>
        <v>1.07656</v>
      </c>
      <c r="V36" s="39">
        <f t="shared" si="14"/>
        <v>1.09199</v>
      </c>
      <c r="W36" s="39">
        <f t="shared" si="14"/>
        <v>1.07914</v>
      </c>
      <c r="X36" s="39">
        <f t="shared" si="14"/>
        <v>1.0538599999999998</v>
      </c>
      <c r="Y36" s="39">
        <f t="shared" si="14"/>
        <v>1.0799399999999999</v>
      </c>
      <c r="Z36" s="39">
        <f t="shared" si="14"/>
        <v>1.1087199999999999</v>
      </c>
      <c r="AA36" s="39">
        <f t="shared" si="14"/>
        <v>1.11033</v>
      </c>
      <c r="AB36" s="39">
        <f t="shared" si="14"/>
        <v>1.1120300000000003</v>
      </c>
      <c r="AC36" s="39">
        <f t="shared" si="8"/>
        <v>1.0984500000000001</v>
      </c>
      <c r="AD36" s="39">
        <f t="shared" si="9"/>
        <v>1.0798000000000001</v>
      </c>
      <c r="AE36" s="39">
        <f t="shared" si="10"/>
        <v>1.06521</v>
      </c>
      <c r="AF36" s="39">
        <f>AVERAGE(W34:AF34)</f>
        <v>1.0917699999999999</v>
      </c>
      <c r="AG36" s="39">
        <f>AVERAGE(X34:AG34)</f>
        <v>1.1343399999999999</v>
      </c>
      <c r="AH36" s="39">
        <f>AVERAGE(Y34:AH34)</f>
        <v>1.26074</v>
      </c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</row>
    <row r="37" spans="1:249" s="23" customFormat="1" ht="12" customHeight="1" x14ac:dyDescent="0.25">
      <c r="A37" s="79"/>
      <c r="B37" s="71"/>
      <c r="C37" s="76"/>
      <c r="D37" s="10"/>
      <c r="E37" s="10"/>
      <c r="F37" s="10"/>
      <c r="G37" s="10"/>
      <c r="H37" s="10"/>
      <c r="I37" s="10"/>
      <c r="J37" s="10"/>
      <c r="K37" s="10"/>
      <c r="L37" s="10"/>
      <c r="M37" s="120">
        <f>M35/M36-1</f>
        <v>6.5841664415023038E-2</v>
      </c>
      <c r="N37" s="120">
        <f>N35/N36-1</f>
        <v>8.2842768871075334E-2</v>
      </c>
      <c r="O37" s="120">
        <f t="shared" ref="O37:W37" si="15">O35/O36-1</f>
        <v>9.4707952001155782E-2</v>
      </c>
      <c r="P37" s="120">
        <f t="shared" si="15"/>
        <v>8.0242326666253749E-2</v>
      </c>
      <c r="Q37" s="120">
        <f t="shared" si="15"/>
        <v>7.8322483777085283E-2</v>
      </c>
      <c r="R37" s="120">
        <f t="shared" si="15"/>
        <v>8.3695663294014233E-2</v>
      </c>
      <c r="S37" s="120">
        <f t="shared" si="15"/>
        <v>8.3130197518231919E-2</v>
      </c>
      <c r="T37" s="120">
        <f t="shared" si="15"/>
        <v>8.3640907902002182E-2</v>
      </c>
      <c r="U37" s="120">
        <f t="shared" si="15"/>
        <v>7.5091030690347171E-2</v>
      </c>
      <c r="V37" s="120">
        <f t="shared" si="15"/>
        <v>8.2729695326880348E-2</v>
      </c>
      <c r="W37" s="120">
        <f t="shared" si="15"/>
        <v>0.10770613636784843</v>
      </c>
      <c r="X37" s="120">
        <f>X35/X36-1</f>
        <v>0.1142182073520206</v>
      </c>
      <c r="Y37" s="120">
        <f t="shared" ref="Y37:AG37" si="16">Y35/Y36-1</f>
        <v>8.532881456377206E-2</v>
      </c>
      <c r="Z37" s="120">
        <f t="shared" si="16"/>
        <v>0.10329028068403212</v>
      </c>
      <c r="AA37" s="120">
        <f t="shared" si="16"/>
        <v>0.11159745300946566</v>
      </c>
      <c r="AB37" s="120">
        <f t="shared" si="16"/>
        <v>9.8477559058658182E-2</v>
      </c>
      <c r="AC37" s="120">
        <f t="shared" si="16"/>
        <v>0.11334152669670905</v>
      </c>
      <c r="AD37" s="120">
        <f t="shared" si="16"/>
        <v>0.10613076495647333</v>
      </c>
      <c r="AE37" s="120">
        <f t="shared" si="16"/>
        <v>0.11449385567165171</v>
      </c>
      <c r="AF37" s="120">
        <f t="shared" si="16"/>
        <v>0.11866052373668445</v>
      </c>
      <c r="AG37" s="120">
        <f t="shared" si="16"/>
        <v>8.679055662323476E-2</v>
      </c>
      <c r="AH37" s="120">
        <f>AH35/AH36-1</f>
        <v>5.694274790995757E-2</v>
      </c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</row>
    <row r="38" spans="1:249" s="23" customFormat="1" ht="12" customHeight="1" x14ac:dyDescent="0.3">
      <c r="A38" s="139" t="s">
        <v>163</v>
      </c>
      <c r="B38" s="71"/>
      <c r="C38" s="76"/>
      <c r="D38" s="39"/>
      <c r="E38" s="39"/>
      <c r="F38" s="39"/>
      <c r="G38" s="39"/>
      <c r="H38" s="112"/>
      <c r="I38" s="112"/>
      <c r="J38" s="112"/>
      <c r="K38" s="39"/>
      <c r="L38" s="39"/>
      <c r="N38" s="10"/>
      <c r="O38" s="10"/>
      <c r="P38" s="10"/>
      <c r="R38" s="10"/>
      <c r="S38" s="10"/>
      <c r="T38" s="10"/>
      <c r="U38" s="10"/>
      <c r="V38" s="10"/>
      <c r="W38" s="10"/>
      <c r="X38" s="10"/>
      <c r="Y38" s="184">
        <f>AVERAGE(X37:AH37)</f>
        <v>0.10084293547842359</v>
      </c>
      <c r="Z38" s="10"/>
      <c r="AA38" s="10"/>
      <c r="AB38" s="10"/>
      <c r="AC38" s="10"/>
      <c r="AD38" s="10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</row>
    <row r="39" spans="1:249" s="23" customFormat="1" ht="12" customHeight="1" x14ac:dyDescent="0.25">
      <c r="A39" s="79"/>
      <c r="B39" s="71"/>
      <c r="C39" s="76"/>
      <c r="D39" s="39"/>
      <c r="E39" s="39"/>
      <c r="F39" s="39"/>
      <c r="G39" s="39"/>
      <c r="H39" s="112"/>
      <c r="I39" s="112"/>
      <c r="J39" s="112"/>
      <c r="K39" s="39"/>
      <c r="L39" s="3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</row>
    <row r="40" spans="1:249" ht="12.6" thickBot="1" x14ac:dyDescent="0.3">
      <c r="A40" s="216" t="s">
        <v>164</v>
      </c>
      <c r="B40" s="216"/>
      <c r="C40" s="216"/>
      <c r="D40" s="216"/>
      <c r="E40" s="216"/>
      <c r="H40" s="218" t="s">
        <v>101</v>
      </c>
      <c r="I40" s="218"/>
      <c r="J40" s="218"/>
      <c r="K40" s="218"/>
      <c r="L40" s="218"/>
      <c r="M40" s="218"/>
      <c r="N40" s="218"/>
      <c r="T40" s="1"/>
      <c r="U40" s="1"/>
      <c r="V40" s="1"/>
      <c r="W40" s="1"/>
      <c r="X40" s="3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</row>
    <row r="41" spans="1:249" ht="12.75" customHeight="1" thickTop="1" x14ac:dyDescent="0.25">
      <c r="B41" s="1" t="s">
        <v>110</v>
      </c>
      <c r="C41" s="91">
        <v>650</v>
      </c>
      <c r="D41" s="1" t="s">
        <v>7</v>
      </c>
      <c r="E41" s="1"/>
      <c r="H41" s="220" t="s">
        <v>111</v>
      </c>
      <c r="I41" s="220"/>
      <c r="J41" s="220"/>
      <c r="K41" s="220"/>
      <c r="L41" s="220"/>
      <c r="M41" s="220"/>
      <c r="N41" s="220"/>
      <c r="T41" s="1"/>
      <c r="U41" s="1"/>
      <c r="V41" s="1"/>
      <c r="W41" s="1"/>
      <c r="X41" s="3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</row>
    <row r="42" spans="1:249" x14ac:dyDescent="0.25">
      <c r="B42" s="1" t="s">
        <v>37</v>
      </c>
      <c r="C42" s="8">
        <v>224</v>
      </c>
      <c r="D42" s="1" t="s">
        <v>7</v>
      </c>
      <c r="E42" s="1"/>
      <c r="H42" s="207" t="s">
        <v>199</v>
      </c>
      <c r="I42" s="207"/>
      <c r="J42" s="207"/>
      <c r="K42" s="207"/>
      <c r="L42" s="207"/>
      <c r="M42" s="207"/>
      <c r="N42" s="207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</row>
    <row r="43" spans="1:249" x14ac:dyDescent="0.25">
      <c r="B43" s="1" t="s">
        <v>31</v>
      </c>
      <c r="C43" s="31">
        <f>(C51+C47)/2/1000</f>
        <v>0.75095000000000001</v>
      </c>
      <c r="D43" s="1" t="s">
        <v>84</v>
      </c>
      <c r="E43" s="1"/>
      <c r="H43" s="207" t="s">
        <v>194</v>
      </c>
      <c r="I43" s="207"/>
      <c r="J43" s="207"/>
      <c r="K43" s="207"/>
      <c r="L43" s="207"/>
      <c r="M43" s="207"/>
      <c r="N43" s="207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</row>
    <row r="44" spans="1:249" x14ac:dyDescent="0.25">
      <c r="B44" s="1"/>
      <c r="C44" s="1"/>
      <c r="D44" s="1"/>
      <c r="E44" s="1"/>
      <c r="F44" s="1"/>
      <c r="H44" s="207"/>
      <c r="I44" s="207"/>
      <c r="J44" s="207"/>
      <c r="K44" s="207"/>
      <c r="L44" s="207"/>
      <c r="M44" s="207"/>
      <c r="N44" s="207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</row>
    <row r="45" spans="1:249" x14ac:dyDescent="0.25">
      <c r="B45" s="1" t="s">
        <v>25</v>
      </c>
      <c r="C45" s="73">
        <f>C41</f>
        <v>650</v>
      </c>
      <c r="D45" s="1" t="s">
        <v>7</v>
      </c>
      <c r="E45" s="1"/>
      <c r="F45" s="1"/>
      <c r="H45" s="207" t="s">
        <v>195</v>
      </c>
      <c r="I45" s="207"/>
      <c r="J45" s="207"/>
      <c r="K45" s="207"/>
      <c r="L45" s="207"/>
      <c r="M45" s="207"/>
      <c r="N45" s="207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</row>
    <row r="46" spans="1:249" x14ac:dyDescent="0.25">
      <c r="B46" s="1" t="s">
        <v>21</v>
      </c>
      <c r="C46" s="13">
        <f>-C45*C66</f>
        <v>-11.05</v>
      </c>
      <c r="D46" s="1" t="s">
        <v>7</v>
      </c>
      <c r="E46" s="1"/>
      <c r="F46" s="1"/>
      <c r="H46" s="207" t="s">
        <v>196</v>
      </c>
      <c r="I46" s="207"/>
      <c r="J46" s="207"/>
      <c r="K46" s="207"/>
      <c r="L46" s="207"/>
      <c r="M46" s="207"/>
      <c r="N46" s="207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</row>
    <row r="47" spans="1:249" x14ac:dyDescent="0.25">
      <c r="B47" s="1" t="s">
        <v>22</v>
      </c>
      <c r="C47" s="8">
        <f>C45+C46</f>
        <v>638.95000000000005</v>
      </c>
      <c r="D47" s="1" t="s">
        <v>7</v>
      </c>
      <c r="E47" s="1"/>
      <c r="F47" s="1"/>
      <c r="H47" s="207" t="s">
        <v>197</v>
      </c>
      <c r="I47" s="207"/>
      <c r="J47" s="207"/>
      <c r="K47" s="207"/>
      <c r="L47" s="207"/>
      <c r="M47" s="207"/>
      <c r="N47" s="207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</row>
    <row r="48" spans="1:249" ht="14.25" customHeight="1" x14ac:dyDescent="0.25">
      <c r="B48" s="1" t="s">
        <v>92</v>
      </c>
      <c r="C48" s="8">
        <f>C49-C47</f>
        <v>238.67014999999992</v>
      </c>
      <c r="D48" s="22" t="s">
        <v>7</v>
      </c>
      <c r="E48" s="1"/>
      <c r="F48" s="1"/>
      <c r="H48" s="207" t="s">
        <v>198</v>
      </c>
      <c r="I48" s="207"/>
      <c r="J48" s="207"/>
      <c r="K48" s="207"/>
      <c r="L48" s="207"/>
      <c r="M48" s="207"/>
      <c r="N48" s="207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</row>
    <row r="49" spans="1:244" ht="24.75" customHeight="1" x14ac:dyDescent="0.25">
      <c r="B49" s="1" t="s">
        <v>26</v>
      </c>
      <c r="C49" s="160">
        <f>(C42+C47)*(1+C66)</f>
        <v>877.62014999999997</v>
      </c>
      <c r="D49" s="1" t="s">
        <v>73</v>
      </c>
      <c r="E49" s="8"/>
      <c r="F49" s="1"/>
      <c r="H49" s="221" t="s">
        <v>200</v>
      </c>
      <c r="I49" s="221"/>
      <c r="J49" s="221"/>
      <c r="K49" s="221"/>
      <c r="L49" s="221"/>
      <c r="M49" s="221"/>
      <c r="N49" s="22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</row>
    <row r="50" spans="1:244" x14ac:dyDescent="0.25">
      <c r="B50" s="1" t="s">
        <v>21</v>
      </c>
      <c r="C50" s="13">
        <f>C49-C51</f>
        <v>14.670149999999921</v>
      </c>
      <c r="D50" s="1" t="s">
        <v>7</v>
      </c>
      <c r="E50" s="1"/>
      <c r="F50" s="1"/>
      <c r="H50" s="207" t="s">
        <v>201</v>
      </c>
      <c r="I50" s="207"/>
      <c r="J50" s="207"/>
      <c r="K50" s="207"/>
      <c r="L50" s="207"/>
      <c r="M50" s="207"/>
      <c r="N50" s="207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</row>
    <row r="51" spans="1:244" x14ac:dyDescent="0.25">
      <c r="B51" s="1" t="s">
        <v>23</v>
      </c>
      <c r="C51" s="8">
        <f>C49/(1+C66)</f>
        <v>862.95</v>
      </c>
      <c r="D51" s="1" t="s">
        <v>7</v>
      </c>
      <c r="E51" s="1"/>
      <c r="F51" s="1"/>
      <c r="H51" s="207" t="s">
        <v>202</v>
      </c>
      <c r="I51" s="207"/>
      <c r="J51" s="207"/>
      <c r="K51" s="207"/>
      <c r="L51" s="207"/>
      <c r="M51" s="207"/>
      <c r="N51" s="207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</row>
    <row r="52" spans="1:244" s="23" customFormat="1" ht="12" customHeight="1" x14ac:dyDescent="0.25">
      <c r="A52" s="79"/>
      <c r="B52" s="71"/>
      <c r="C52" s="76"/>
      <c r="D52" s="39"/>
      <c r="E52" s="39"/>
      <c r="F52" s="39"/>
      <c r="G52" s="39"/>
      <c r="H52" s="208"/>
      <c r="I52" s="208"/>
      <c r="J52" s="208"/>
      <c r="K52" s="208"/>
      <c r="L52" s="208"/>
      <c r="M52" s="208"/>
      <c r="N52" s="208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</row>
    <row r="53" spans="1:244" ht="12.6" thickBot="1" x14ac:dyDescent="0.3">
      <c r="A53" s="216" t="s">
        <v>161</v>
      </c>
      <c r="B53" s="216"/>
      <c r="C53" s="216"/>
      <c r="D53" s="216"/>
      <c r="E53" s="216"/>
      <c r="F53" s="1"/>
      <c r="H53" s="196" t="s">
        <v>101</v>
      </c>
      <c r="I53" s="196"/>
      <c r="J53" s="196"/>
      <c r="K53" s="196"/>
      <c r="L53" s="196"/>
    </row>
    <row r="54" spans="1:244" ht="13.5" customHeight="1" thickTop="1" x14ac:dyDescent="0.25">
      <c r="B54" s="1" t="str">
        <f>B17</f>
        <v>End of April Price - 650 lb</v>
      </c>
      <c r="C54" s="5">
        <f>C55*C19</f>
        <v>1.5571694008831547</v>
      </c>
      <c r="D54" s="16" t="s">
        <v>24</v>
      </c>
      <c r="E54" s="1"/>
      <c r="F54" s="1"/>
      <c r="H54" s="222" t="s">
        <v>204</v>
      </c>
      <c r="I54" s="222"/>
      <c r="J54" s="222"/>
      <c r="K54" s="222"/>
      <c r="L54" s="222"/>
      <c r="M54" s="222"/>
      <c r="N54" s="222"/>
    </row>
    <row r="55" spans="1:244" ht="24" customHeight="1" x14ac:dyDescent="0.25">
      <c r="B55" s="1" t="str">
        <f>B18</f>
        <v>Start of Sept Price - 850 lb</v>
      </c>
      <c r="C55" s="133">
        <f>HLOOKUP(C9,E23:AN25,3)</f>
        <v>1.4125000000000001</v>
      </c>
      <c r="D55" s="16" t="s">
        <v>24</v>
      </c>
      <c r="E55" s="1"/>
      <c r="F55" s="1"/>
      <c r="H55" s="219" t="s">
        <v>203</v>
      </c>
      <c r="I55" s="219"/>
      <c r="J55" s="219"/>
      <c r="K55" s="219"/>
      <c r="L55" s="219"/>
      <c r="M55" s="219"/>
      <c r="N55" s="219"/>
    </row>
    <row r="56" spans="1:244" x14ac:dyDescent="0.25">
      <c r="A56" s="74"/>
      <c r="B56" s="75"/>
      <c r="C56" s="92"/>
      <c r="O56" s="22"/>
    </row>
    <row r="57" spans="1:244" ht="12.6" thickBot="1" x14ac:dyDescent="0.3">
      <c r="A57" s="216" t="s">
        <v>165</v>
      </c>
      <c r="B57" s="216"/>
      <c r="C57" s="216"/>
      <c r="D57" s="216"/>
      <c r="E57" s="216"/>
      <c r="F57" s="1"/>
      <c r="H57" s="218" t="s">
        <v>101</v>
      </c>
      <c r="I57" s="218"/>
      <c r="J57" s="218"/>
      <c r="K57" s="218"/>
      <c r="L57" s="218"/>
      <c r="M57" s="218"/>
      <c r="N57" s="218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</row>
    <row r="58" spans="1:244" ht="12.6" thickTop="1" x14ac:dyDescent="0.25">
      <c r="B58" s="1" t="s">
        <v>1</v>
      </c>
      <c r="C58" s="5">
        <f>C54*C45</f>
        <v>1012.1601105740506</v>
      </c>
      <c r="D58" s="1" t="s">
        <v>14</v>
      </c>
      <c r="E58" s="1"/>
      <c r="F58" s="1"/>
      <c r="H58" s="145"/>
      <c r="I58" s="141"/>
      <c r="J58" s="141"/>
      <c r="K58" s="141"/>
      <c r="L58" s="141"/>
      <c r="M58" s="141"/>
      <c r="N58" s="14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</row>
    <row r="59" spans="1:244" x14ac:dyDescent="0.25">
      <c r="B59" s="1" t="s">
        <v>12</v>
      </c>
      <c r="C59" s="1">
        <f>C51*C55</f>
        <v>1218.9168750000001</v>
      </c>
      <c r="D59" s="1" t="s">
        <v>14</v>
      </c>
      <c r="E59" s="1"/>
      <c r="F59" s="12"/>
      <c r="H59" s="205" t="s">
        <v>205</v>
      </c>
      <c r="I59" s="205"/>
      <c r="J59" s="205"/>
      <c r="K59" s="205"/>
      <c r="L59" s="205"/>
      <c r="M59" s="205"/>
      <c r="N59" s="205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</row>
    <row r="60" spans="1:244" ht="12.6" thickBot="1" x14ac:dyDescent="0.3">
      <c r="B60" s="1" t="s">
        <v>13</v>
      </c>
      <c r="C60" s="14">
        <f>C59-C58</f>
        <v>206.75676442594954</v>
      </c>
      <c r="D60" s="1" t="s">
        <v>14</v>
      </c>
      <c r="E60" s="1"/>
      <c r="F60" s="12"/>
      <c r="H60" s="70"/>
      <c r="I60" s="70"/>
      <c r="J60" s="70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</row>
    <row r="61" spans="1:244" ht="12.6" thickTop="1" x14ac:dyDescent="0.25"/>
    <row r="62" spans="1:244" ht="15.6" x14ac:dyDescent="0.3">
      <c r="A62" s="139" t="s">
        <v>214</v>
      </c>
    </row>
    <row r="64" spans="1:244" ht="12.6" thickBot="1" x14ac:dyDescent="0.3">
      <c r="A64" s="216" t="s">
        <v>166</v>
      </c>
      <c r="B64" s="216"/>
      <c r="C64" s="216"/>
      <c r="D64" s="216"/>
      <c r="E64" s="216"/>
      <c r="F64" s="1"/>
      <c r="H64" s="218" t="s">
        <v>101</v>
      </c>
      <c r="I64" s="218"/>
      <c r="J64" s="218"/>
      <c r="K64" s="218"/>
      <c r="L64" s="218"/>
      <c r="M64" s="218"/>
      <c r="N64" s="218"/>
      <c r="O64" s="22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</row>
    <row r="65" spans="1:244" ht="12.75" customHeight="1" thickTop="1" x14ac:dyDescent="0.25">
      <c r="B65" s="3" t="s">
        <v>28</v>
      </c>
      <c r="C65" s="7">
        <v>4</v>
      </c>
      <c r="D65" s="1" t="str">
        <f>IF(C65&lt;=4,"hours or less","hours or more")</f>
        <v>hours or less</v>
      </c>
      <c r="E65" s="1"/>
      <c r="F65" s="1"/>
      <c r="H65" s="206" t="s">
        <v>115</v>
      </c>
      <c r="I65" s="206"/>
      <c r="J65" s="206"/>
      <c r="K65" s="206"/>
      <c r="L65" s="206"/>
      <c r="M65" s="206"/>
      <c r="N65" s="206"/>
      <c r="O65" s="26"/>
      <c r="P65" s="26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</row>
    <row r="66" spans="1:244" x14ac:dyDescent="0.25">
      <c r="B66" s="3" t="s">
        <v>6</v>
      </c>
      <c r="C66" s="11">
        <f>IF(C65&lt;4.1,0.017,0.046)</f>
        <v>1.7000000000000001E-2</v>
      </c>
      <c r="D66" s="1"/>
      <c r="E66" s="11"/>
      <c r="F66" s="1"/>
      <c r="H66" s="204"/>
      <c r="I66" s="204"/>
      <c r="J66" s="204"/>
      <c r="K66" s="204"/>
      <c r="L66" s="204"/>
      <c r="M66" s="204"/>
      <c r="N66" s="204"/>
      <c r="O66" s="26"/>
      <c r="P66" s="26"/>
      <c r="Q66" s="26"/>
      <c r="R66" s="26"/>
      <c r="S66" s="26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</row>
    <row r="67" spans="1:244" ht="13.5" customHeight="1" x14ac:dyDescent="0.25">
      <c r="B67" s="3" t="s">
        <v>2</v>
      </c>
      <c r="C67" s="91">
        <v>55000</v>
      </c>
      <c r="D67" s="1" t="s">
        <v>7</v>
      </c>
      <c r="E67" s="8"/>
      <c r="F67" s="1"/>
      <c r="H67" s="205" t="s">
        <v>112</v>
      </c>
      <c r="I67" s="205"/>
      <c r="J67" s="205"/>
      <c r="K67" s="205"/>
      <c r="L67" s="205"/>
      <c r="M67" s="205"/>
      <c r="N67" s="205"/>
      <c r="O67" s="115"/>
      <c r="P67" s="224"/>
      <c r="Q67" s="224"/>
      <c r="R67" s="224"/>
      <c r="S67" s="224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</row>
    <row r="68" spans="1:244" ht="12" customHeight="1" x14ac:dyDescent="0.25">
      <c r="B68" s="3" t="s">
        <v>3</v>
      </c>
      <c r="C68" s="5">
        <v>3.4</v>
      </c>
      <c r="D68" s="12" t="s">
        <v>8</v>
      </c>
      <c r="E68" s="1"/>
      <c r="F68" s="1"/>
      <c r="H68" s="204" t="s">
        <v>206</v>
      </c>
      <c r="I68" s="204"/>
      <c r="J68" s="204"/>
      <c r="K68" s="204"/>
      <c r="L68" s="204"/>
      <c r="M68" s="204"/>
      <c r="N68" s="204"/>
      <c r="O68" s="116"/>
      <c r="P68" s="117"/>
      <c r="Q68" s="117"/>
      <c r="R68" s="117"/>
      <c r="S68" s="117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</row>
    <row r="69" spans="1:244" x14ac:dyDescent="0.25">
      <c r="B69" s="3" t="s">
        <v>98</v>
      </c>
      <c r="C69" s="9">
        <v>250</v>
      </c>
      <c r="D69" s="12" t="s">
        <v>27</v>
      </c>
      <c r="E69" s="1"/>
      <c r="F69" s="1"/>
      <c r="H69" s="204"/>
      <c r="I69" s="204"/>
      <c r="J69" s="204"/>
      <c r="K69" s="204"/>
      <c r="L69" s="204"/>
      <c r="M69" s="204"/>
      <c r="N69" s="204"/>
      <c r="O69" s="27"/>
      <c r="P69" s="105"/>
      <c r="Q69" s="113"/>
      <c r="R69" s="127"/>
      <c r="S69" s="113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</row>
    <row r="70" spans="1:244" x14ac:dyDescent="0.25">
      <c r="B70" s="3" t="s">
        <v>4</v>
      </c>
      <c r="C70" s="91">
        <v>250</v>
      </c>
      <c r="D70" s="1" t="s">
        <v>72</v>
      </c>
      <c r="E70" s="1"/>
      <c r="F70" s="1"/>
      <c r="H70" s="205" t="s">
        <v>112</v>
      </c>
      <c r="I70" s="205"/>
      <c r="J70" s="205"/>
      <c r="K70" s="205"/>
      <c r="L70" s="205"/>
      <c r="M70" s="205"/>
      <c r="N70" s="205"/>
      <c r="O70" s="27"/>
      <c r="P70" s="105"/>
      <c r="Q70" s="113"/>
      <c r="R70" s="127"/>
      <c r="S70" s="113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</row>
    <row r="71" spans="1:244" x14ac:dyDescent="0.25">
      <c r="B71" s="3" t="s">
        <v>5</v>
      </c>
      <c r="C71" s="9">
        <f>C70*C68+C69</f>
        <v>1100</v>
      </c>
      <c r="D71" s="12" t="s">
        <v>27</v>
      </c>
      <c r="E71" s="1"/>
      <c r="F71" s="1"/>
      <c r="H71" s="205" t="s">
        <v>171</v>
      </c>
      <c r="I71" s="205"/>
      <c r="J71" s="205"/>
      <c r="K71" s="205"/>
      <c r="L71" s="205"/>
      <c r="M71" s="205"/>
      <c r="N71" s="205"/>
      <c r="O71" s="116"/>
      <c r="P71" s="116"/>
      <c r="Q71" s="116"/>
      <c r="R71" s="127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</row>
    <row r="72" spans="1:244" ht="12.75" customHeight="1" x14ac:dyDescent="0.25">
      <c r="B72" s="3" t="s">
        <v>10</v>
      </c>
      <c r="C72" s="8">
        <f>ROUND(C67/C45,0)</f>
        <v>85</v>
      </c>
      <c r="D72" s="12" t="s">
        <v>27</v>
      </c>
      <c r="E72" s="1"/>
      <c r="F72" s="1"/>
      <c r="H72" s="205" t="s">
        <v>207</v>
      </c>
      <c r="I72" s="205"/>
      <c r="J72" s="205"/>
      <c r="K72" s="205"/>
      <c r="L72" s="205"/>
      <c r="M72" s="205"/>
      <c r="N72" s="205"/>
      <c r="O72" s="116"/>
      <c r="P72" s="116"/>
      <c r="Q72" s="116"/>
      <c r="R72" s="127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</row>
    <row r="73" spans="1:244" x14ac:dyDescent="0.25">
      <c r="B73" s="3" t="s">
        <v>9</v>
      </c>
      <c r="C73" s="8">
        <f>ROUND(C67/C49,0)</f>
        <v>63</v>
      </c>
      <c r="D73" s="12" t="s">
        <v>27</v>
      </c>
      <c r="E73" s="8"/>
      <c r="F73" s="1"/>
      <c r="H73" s="205" t="s">
        <v>208</v>
      </c>
      <c r="I73" s="205"/>
      <c r="J73" s="205"/>
      <c r="K73" s="205"/>
      <c r="L73" s="205"/>
      <c r="M73" s="205"/>
      <c r="N73" s="205"/>
      <c r="O73" s="37"/>
      <c r="P73" s="26"/>
      <c r="Q73" s="26"/>
      <c r="R73" s="127"/>
      <c r="S73" s="26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</row>
    <row r="74" spans="1:244" ht="11.25" customHeight="1" x14ac:dyDescent="0.25">
      <c r="B74" s="3" t="s">
        <v>15</v>
      </c>
      <c r="C74" s="1">
        <f>C71/C72</f>
        <v>12.941176470588236</v>
      </c>
      <c r="D74" s="1" t="s">
        <v>14</v>
      </c>
      <c r="E74" s="1"/>
      <c r="F74" s="1"/>
      <c r="H74" s="205" t="s">
        <v>209</v>
      </c>
      <c r="I74" s="205"/>
      <c r="J74" s="205"/>
      <c r="K74" s="205"/>
      <c r="L74" s="205"/>
      <c r="M74" s="205"/>
      <c r="N74" s="205"/>
      <c r="O74" s="37"/>
      <c r="P74" s="26"/>
      <c r="Q74" s="26"/>
      <c r="R74" s="127"/>
      <c r="S74" s="26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</row>
    <row r="75" spans="1:244" ht="12" customHeight="1" x14ac:dyDescent="0.25">
      <c r="B75" s="3" t="s">
        <v>16</v>
      </c>
      <c r="C75" s="1">
        <f>C71/C73</f>
        <v>17.460317460317459</v>
      </c>
      <c r="D75" s="1" t="s">
        <v>14</v>
      </c>
      <c r="E75" s="1"/>
      <c r="H75" s="205" t="s">
        <v>209</v>
      </c>
      <c r="I75" s="205"/>
      <c r="J75" s="205"/>
      <c r="K75" s="205"/>
      <c r="L75" s="205"/>
      <c r="M75" s="205"/>
      <c r="N75" s="205"/>
      <c r="R75" s="127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</row>
    <row r="77" spans="1:244" ht="13.5" customHeight="1" thickBot="1" x14ac:dyDescent="0.3">
      <c r="A77" s="216" t="s">
        <v>167</v>
      </c>
      <c r="B77" s="216"/>
      <c r="C77" s="216"/>
      <c r="D77" s="216"/>
      <c r="E77" s="216"/>
      <c r="F77" s="216"/>
      <c r="G77" s="26"/>
      <c r="H77" s="218" t="s">
        <v>101</v>
      </c>
      <c r="I77" s="218"/>
      <c r="J77" s="218"/>
      <c r="K77" s="218"/>
      <c r="L77" s="218"/>
      <c r="M77" s="218"/>
      <c r="N77" s="218"/>
      <c r="O77" s="4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</row>
    <row r="78" spans="1:244" ht="15" customHeight="1" thickTop="1" x14ac:dyDescent="0.25">
      <c r="A78" s="201" t="s">
        <v>213</v>
      </c>
      <c r="B78" s="201"/>
      <c r="C78" s="201"/>
      <c r="D78" s="201"/>
      <c r="E78" s="201"/>
      <c r="F78" s="201"/>
      <c r="G78" s="26"/>
      <c r="H78" s="141"/>
      <c r="I78" s="141"/>
      <c r="J78" s="141"/>
      <c r="K78" s="147"/>
      <c r="L78" s="148"/>
      <c r="M78" s="142"/>
      <c r="N78" s="142"/>
      <c r="O78" s="4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</row>
    <row r="79" spans="1:244" x14ac:dyDescent="0.25">
      <c r="B79" s="1"/>
      <c r="C79" s="1"/>
      <c r="D79" s="1"/>
      <c r="E79" s="17">
        <v>27.18</v>
      </c>
      <c r="F79" s="19" t="s">
        <v>74</v>
      </c>
      <c r="G79" s="26"/>
      <c r="H79" s="210" t="s">
        <v>113</v>
      </c>
      <c r="I79" s="210"/>
      <c r="J79" s="210"/>
      <c r="K79" s="210"/>
      <c r="L79" s="210"/>
      <c r="M79" s="210"/>
      <c r="N79" s="210"/>
      <c r="O79" s="4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</row>
    <row r="80" spans="1:244" ht="27.75" customHeight="1" x14ac:dyDescent="0.25">
      <c r="E80" s="85">
        <f>C114</f>
        <v>1.1757631822386678</v>
      </c>
      <c r="F80" s="1" t="s">
        <v>96</v>
      </c>
      <c r="H80" s="212" t="s">
        <v>172</v>
      </c>
      <c r="I80" s="212"/>
      <c r="J80" s="212"/>
      <c r="K80" s="212"/>
      <c r="L80" s="212"/>
      <c r="M80" s="212"/>
      <c r="N80" s="212"/>
      <c r="O80" s="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</row>
    <row r="81" spans="1:241" ht="12" customHeight="1" x14ac:dyDescent="0.25">
      <c r="B81" s="22" t="s">
        <v>19</v>
      </c>
      <c r="C81" s="5">
        <f>E81*C43*4</f>
        <v>95.993167404255303</v>
      </c>
      <c r="D81" s="12" t="s">
        <v>14</v>
      </c>
      <c r="E81" s="5">
        <f>E79*E80</f>
        <v>31.957243293246989</v>
      </c>
      <c r="F81" s="1" t="s">
        <v>75</v>
      </c>
      <c r="H81" s="210" t="s">
        <v>210</v>
      </c>
      <c r="I81" s="210"/>
      <c r="J81" s="210"/>
      <c r="K81" s="210"/>
      <c r="L81" s="210"/>
      <c r="M81" s="210"/>
      <c r="N81" s="210"/>
      <c r="O81" s="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</row>
    <row r="82" spans="1:241" x14ac:dyDescent="0.25">
      <c r="L82" s="22"/>
      <c r="M82" s="22"/>
      <c r="N82" s="22"/>
      <c r="O82" s="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</row>
    <row r="83" spans="1:241" x14ac:dyDescent="0.25">
      <c r="H83" s="70"/>
      <c r="I83" s="70"/>
      <c r="L83" s="4"/>
      <c r="M83" s="132"/>
      <c r="N83" s="4"/>
      <c r="O83" s="4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</row>
    <row r="84" spans="1:241" ht="12.6" thickBot="1" x14ac:dyDescent="0.3">
      <c r="A84" s="216" t="s">
        <v>168</v>
      </c>
      <c r="B84" s="216"/>
      <c r="C84" s="216"/>
      <c r="D84" s="216"/>
      <c r="E84" s="216"/>
      <c r="F84" s="216"/>
      <c r="H84" s="218" t="s">
        <v>101</v>
      </c>
      <c r="I84" s="218"/>
      <c r="J84" s="218"/>
      <c r="K84" s="218"/>
      <c r="L84" s="218"/>
      <c r="M84" s="218"/>
      <c r="N84" s="218"/>
      <c r="O84" s="4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</row>
    <row r="85" spans="1:241" ht="12.6" thickTop="1" x14ac:dyDescent="0.25">
      <c r="B85" s="22" t="s">
        <v>77</v>
      </c>
      <c r="C85" s="5">
        <f>E85*C58/3</f>
        <v>5.0608005528702522</v>
      </c>
      <c r="D85" s="36" t="s">
        <v>14</v>
      </c>
      <c r="E85" s="89">
        <v>1.4999999999999999E-2</v>
      </c>
      <c r="H85" s="211" t="s">
        <v>114</v>
      </c>
      <c r="I85" s="211"/>
      <c r="J85" s="211"/>
      <c r="K85" s="211"/>
      <c r="L85" s="211"/>
      <c r="M85" s="211"/>
      <c r="N85" s="211"/>
      <c r="O85" s="4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</row>
    <row r="86" spans="1:241" x14ac:dyDescent="0.25">
      <c r="B86" s="22" t="s">
        <v>78</v>
      </c>
      <c r="C86" s="5">
        <f>E86*C58</f>
        <v>15.182401658610758</v>
      </c>
      <c r="D86" s="36" t="s">
        <v>14</v>
      </c>
      <c r="E86" s="90">
        <v>1.4999999999999999E-2</v>
      </c>
      <c r="H86" s="210" t="s">
        <v>91</v>
      </c>
      <c r="I86" s="210"/>
      <c r="J86" s="210"/>
      <c r="K86" s="210"/>
      <c r="L86" s="210"/>
      <c r="M86" s="210"/>
      <c r="N86" s="210"/>
      <c r="O86" s="4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</row>
    <row r="87" spans="1:241" x14ac:dyDescent="0.25">
      <c r="B87" s="22" t="s">
        <v>97</v>
      </c>
      <c r="C87" s="86">
        <f>(18+3+1+1)*CPI!B31/CPI!B26</f>
        <v>24.38075657894737</v>
      </c>
      <c r="D87" s="36" t="s">
        <v>14</v>
      </c>
      <c r="E87" s="7"/>
      <c r="H87" s="209" t="s">
        <v>107</v>
      </c>
      <c r="I87" s="209"/>
      <c r="J87" s="209"/>
      <c r="K87" s="209"/>
      <c r="L87" s="209"/>
      <c r="M87" s="209"/>
      <c r="N87" s="209"/>
      <c r="O87" s="4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</row>
    <row r="88" spans="1:241" x14ac:dyDescent="0.25">
      <c r="B88" s="22" t="s">
        <v>32</v>
      </c>
      <c r="C88" s="88">
        <v>0</v>
      </c>
      <c r="D88" s="36" t="s">
        <v>14</v>
      </c>
      <c r="H88" s="215" t="s">
        <v>173</v>
      </c>
      <c r="I88" s="215"/>
      <c r="J88" s="215"/>
      <c r="K88" s="215"/>
      <c r="L88" s="215"/>
      <c r="M88" s="215"/>
      <c r="N88" s="215"/>
      <c r="O88" s="4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</row>
    <row r="89" spans="1:241" x14ac:dyDescent="0.25">
      <c r="B89" s="146" t="s">
        <v>5</v>
      </c>
      <c r="C89" s="5">
        <f>SUM(C85:C88)</f>
        <v>44.623958790428375</v>
      </c>
      <c r="D89" s="1"/>
      <c r="E89" s="1"/>
      <c r="H89" s="215" t="s">
        <v>211</v>
      </c>
      <c r="I89" s="215"/>
      <c r="J89" s="215"/>
      <c r="K89" s="215"/>
      <c r="L89" s="215"/>
      <c r="M89" s="215"/>
      <c r="N89" s="215"/>
      <c r="O89" s="4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</row>
    <row r="91" spans="1:241" ht="15.6" x14ac:dyDescent="0.3">
      <c r="A91" s="139" t="s">
        <v>215</v>
      </c>
    </row>
    <row r="93" spans="1:241" ht="12.6" thickBot="1" x14ac:dyDescent="0.3">
      <c r="A93" s="216" t="s">
        <v>169</v>
      </c>
      <c r="B93" s="216"/>
      <c r="C93" s="216"/>
      <c r="D93" s="216"/>
      <c r="E93" s="216"/>
      <c r="F93" s="1"/>
      <c r="G93" s="1"/>
      <c r="H93" s="218" t="s">
        <v>101</v>
      </c>
      <c r="I93" s="218"/>
      <c r="J93" s="218"/>
      <c r="K93" s="218"/>
      <c r="L93" s="218"/>
      <c r="M93" s="218"/>
      <c r="N93" s="218"/>
      <c r="O93" s="4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</row>
    <row r="94" spans="1:241" ht="24" customHeight="1" thickTop="1" x14ac:dyDescent="0.25">
      <c r="C94" s="2" t="s">
        <v>14</v>
      </c>
      <c r="D94" s="20" t="s">
        <v>11</v>
      </c>
      <c r="E94" s="20" t="s">
        <v>76</v>
      </c>
      <c r="F94" s="1"/>
      <c r="G94" s="1"/>
      <c r="H94" s="226" t="s">
        <v>212</v>
      </c>
      <c r="I94" s="226"/>
      <c r="J94" s="226"/>
      <c r="K94" s="226"/>
      <c r="L94" s="226"/>
      <c r="M94" s="226"/>
      <c r="N94" s="226"/>
      <c r="O94" s="4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</row>
    <row r="95" spans="1:241" x14ac:dyDescent="0.25">
      <c r="A95" s="1" t="s">
        <v>83</v>
      </c>
      <c r="C95" s="5">
        <f>C60</f>
        <v>206.75676442594954</v>
      </c>
      <c r="D95" s="5">
        <f>C95/C$43/4</f>
        <v>68.831734611475312</v>
      </c>
      <c r="E95" s="5">
        <f>C95/C$51</f>
        <v>0.23959298270577614</v>
      </c>
      <c r="H95" s="213" t="s">
        <v>218</v>
      </c>
      <c r="I95" s="213"/>
      <c r="J95" s="213"/>
      <c r="K95" s="213"/>
      <c r="L95" s="213"/>
      <c r="M95" s="213"/>
      <c r="N95" s="213"/>
      <c r="O95" s="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</row>
    <row r="96" spans="1:241" ht="23.25" customHeight="1" x14ac:dyDescent="0.25">
      <c r="B96" s="1" t="s">
        <v>121</v>
      </c>
      <c r="C96" s="1">
        <f>C74+C75</f>
        <v>30.401493930905694</v>
      </c>
      <c r="D96" s="1">
        <f>C96/C$43/4</f>
        <v>10.121011362575969</v>
      </c>
      <c r="E96" s="5">
        <f>C96/C$51</f>
        <v>3.522972817765304E-2</v>
      </c>
      <c r="H96" s="214" t="s">
        <v>217</v>
      </c>
      <c r="I96" s="214"/>
      <c r="J96" s="214"/>
      <c r="K96" s="214"/>
      <c r="L96" s="214"/>
      <c r="M96" s="214"/>
      <c r="N96" s="214"/>
      <c r="O96" s="4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39" x14ac:dyDescent="0.25">
      <c r="B97" s="1" t="s">
        <v>122</v>
      </c>
      <c r="C97" s="19">
        <f>C81</f>
        <v>95.993167404255303</v>
      </c>
      <c r="D97" s="19">
        <f>C97/C$43/4</f>
        <v>31.957243293246989</v>
      </c>
      <c r="E97" s="17">
        <f>C97/C$51</f>
        <v>0.11123838855583208</v>
      </c>
      <c r="H97" s="213" t="s">
        <v>219</v>
      </c>
      <c r="I97" s="213"/>
      <c r="J97" s="213"/>
      <c r="K97" s="213"/>
      <c r="L97" s="213"/>
      <c r="M97" s="213"/>
      <c r="N97" s="213"/>
      <c r="R97" s="1"/>
      <c r="S97" s="1"/>
      <c r="T97" s="1"/>
    </row>
    <row r="98" spans="1:239" x14ac:dyDescent="0.25">
      <c r="B98" s="1" t="s">
        <v>123</v>
      </c>
      <c r="C98" s="6">
        <f>C89</f>
        <v>44.623958790428375</v>
      </c>
      <c r="D98" s="6">
        <f>C98/C$43/4</f>
        <v>14.855835538460742</v>
      </c>
      <c r="E98" s="18">
        <f>C98/C$51</f>
        <v>5.1710943612524915E-2</v>
      </c>
      <c r="H98" s="213" t="s">
        <v>220</v>
      </c>
      <c r="I98" s="213"/>
      <c r="J98" s="213"/>
      <c r="K98" s="213"/>
      <c r="L98" s="213"/>
      <c r="M98" s="213"/>
      <c r="N98" s="213"/>
      <c r="R98" s="1"/>
      <c r="S98" s="1"/>
      <c r="T98" s="1"/>
    </row>
    <row r="99" spans="1:239" x14ac:dyDescent="0.25">
      <c r="A99" s="1" t="s">
        <v>29</v>
      </c>
      <c r="C99" s="5">
        <f>C95-C96-C97-C98</f>
        <v>35.738144300360162</v>
      </c>
      <c r="D99" s="5">
        <f>D95-D96-D97-D98</f>
        <v>11.897644417191611</v>
      </c>
      <c r="E99" s="5">
        <f>E95-E96-E97-E98</f>
        <v>4.1413922359766098E-2</v>
      </c>
      <c r="H99" s="213" t="s">
        <v>221</v>
      </c>
      <c r="I99" s="213"/>
      <c r="J99" s="213"/>
      <c r="K99" s="213"/>
      <c r="L99" s="213"/>
      <c r="M99" s="213"/>
      <c r="N99" s="213"/>
    </row>
    <row r="100" spans="1:239" x14ac:dyDescent="0.25">
      <c r="B100" s="1" t="s">
        <v>120</v>
      </c>
      <c r="C100" s="6">
        <f>-C127</f>
        <v>-57.042514665477675</v>
      </c>
      <c r="D100" s="6">
        <f>C100/C$43/4</f>
        <v>-18.990117406444394</v>
      </c>
      <c r="E100" s="5">
        <f>C100/C$51</f>
        <v>-6.6101761012199625E-2</v>
      </c>
      <c r="H100" s="213" t="s">
        <v>222</v>
      </c>
      <c r="I100" s="213"/>
      <c r="J100" s="213"/>
      <c r="K100" s="213"/>
      <c r="L100" s="213"/>
      <c r="M100" s="213"/>
      <c r="N100" s="213"/>
    </row>
    <row r="101" spans="1:239" ht="12.6" thickBot="1" x14ac:dyDescent="0.3">
      <c r="A101" s="1" t="s">
        <v>124</v>
      </c>
      <c r="C101" s="15">
        <f>C99+C100</f>
        <v>-21.304370365117514</v>
      </c>
      <c r="D101" s="15">
        <f>D99+D100</f>
        <v>-7.0924729892527836</v>
      </c>
      <c r="E101" s="15">
        <f>C101/C$51</f>
        <v>-2.4687838652433527E-2</v>
      </c>
      <c r="H101" s="213" t="s">
        <v>223</v>
      </c>
      <c r="I101" s="213"/>
      <c r="J101" s="213"/>
      <c r="K101" s="213"/>
      <c r="L101" s="213"/>
      <c r="M101" s="213"/>
      <c r="N101" s="213"/>
    </row>
    <row r="102" spans="1:239" ht="12.6" thickTop="1" x14ac:dyDescent="0.25"/>
    <row r="103" spans="1:239" ht="15.6" x14ac:dyDescent="0.3">
      <c r="A103" s="139" t="s">
        <v>216</v>
      </c>
    </row>
    <row r="105" spans="1:239" ht="13.5" customHeight="1" thickBot="1" x14ac:dyDescent="0.3">
      <c r="A105" s="227" t="s">
        <v>170</v>
      </c>
      <c r="B105" s="227"/>
      <c r="C105" s="227"/>
      <c r="D105" s="227"/>
      <c r="E105" s="227"/>
      <c r="F105" s="227"/>
      <c r="H105" s="218" t="s">
        <v>101</v>
      </c>
      <c r="I105" s="218"/>
      <c r="J105" s="218"/>
      <c r="K105" s="218"/>
      <c r="L105" s="218"/>
      <c r="M105" s="218"/>
      <c r="N105" s="218"/>
      <c r="O105" s="4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</row>
    <row r="106" spans="1:239" ht="12.6" thickTop="1" x14ac:dyDescent="0.25">
      <c r="A106" s="29"/>
      <c r="B106" s="35" t="s">
        <v>33</v>
      </c>
      <c r="C106" s="30" t="s">
        <v>178</v>
      </c>
      <c r="D106" s="12" t="s">
        <v>179</v>
      </c>
      <c r="F106" s="1"/>
      <c r="G106" s="1"/>
      <c r="H106" s="155"/>
      <c r="I106" s="155"/>
      <c r="J106" s="155"/>
      <c r="K106" s="155"/>
      <c r="L106" s="155"/>
      <c r="M106" s="155"/>
      <c r="N106" s="155"/>
      <c r="O106" s="4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</row>
    <row r="107" spans="1:239" ht="12" customHeight="1" x14ac:dyDescent="0.25">
      <c r="A107" s="29"/>
      <c r="B107" s="25"/>
      <c r="C107" s="34" t="s">
        <v>3</v>
      </c>
      <c r="D107" s="2" t="s">
        <v>34</v>
      </c>
      <c r="E107" s="1"/>
      <c r="F107" s="1"/>
      <c r="G107" s="1"/>
      <c r="H107" s="156"/>
      <c r="I107" s="156"/>
      <c r="J107" s="156"/>
      <c r="K107" s="156"/>
      <c r="L107" s="157"/>
      <c r="M107" s="157"/>
      <c r="N107" s="157"/>
      <c r="O107" s="4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</row>
    <row r="108" spans="1:239" ht="12" customHeight="1" x14ac:dyDescent="0.25">
      <c r="A108" s="29"/>
      <c r="B108" s="27" t="s">
        <v>35</v>
      </c>
      <c r="C108" s="11">
        <v>0.06</v>
      </c>
      <c r="D108" s="10">
        <f>20/80</f>
        <v>0.25</v>
      </c>
      <c r="E108" s="10"/>
      <c r="G108" s="1"/>
      <c r="H108" s="212" t="s">
        <v>174</v>
      </c>
      <c r="I108" s="212"/>
      <c r="J108" s="212"/>
      <c r="K108" s="212"/>
      <c r="L108" s="212"/>
      <c r="M108" s="212"/>
      <c r="N108" s="212"/>
      <c r="O108" s="4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</row>
    <row r="109" spans="1:239" x14ac:dyDescent="0.25">
      <c r="A109" s="29"/>
      <c r="B109" s="27" t="s">
        <v>36</v>
      </c>
      <c r="C109" s="11">
        <v>0.08</v>
      </c>
      <c r="D109" s="10">
        <f>1-D108</f>
        <v>0.75</v>
      </c>
      <c r="E109" s="10"/>
      <c r="F109" s="1"/>
      <c r="G109" s="1"/>
      <c r="H109" s="149"/>
      <c r="I109" s="149"/>
      <c r="J109" s="149"/>
      <c r="K109" s="149"/>
      <c r="L109" s="149"/>
      <c r="M109" s="149"/>
      <c r="N109" s="149"/>
      <c r="O109" s="4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</row>
    <row r="110" spans="1:239" x14ac:dyDescent="0.25">
      <c r="A110" s="29"/>
      <c r="B110" s="35"/>
      <c r="C110" s="1"/>
      <c r="D110" s="1"/>
      <c r="E110" s="1"/>
      <c r="F110" s="1"/>
      <c r="G110" s="1"/>
      <c r="H110" s="156"/>
      <c r="I110" s="156"/>
      <c r="J110" s="156"/>
      <c r="K110" s="156"/>
      <c r="L110" s="149"/>
      <c r="M110" s="149"/>
      <c r="N110" s="149"/>
      <c r="O110" s="4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</row>
    <row r="111" spans="1:239" x14ac:dyDescent="0.25">
      <c r="B111" s="3" t="s">
        <v>180</v>
      </c>
      <c r="C111" s="11">
        <f>ROUND(C108*D108+C109*D109,3)</f>
        <v>7.4999999999999997E-2</v>
      </c>
      <c r="D111" s="1"/>
      <c r="E111" s="1"/>
      <c r="F111" s="1"/>
      <c r="G111" s="1"/>
      <c r="H111" s="215" t="s">
        <v>224</v>
      </c>
      <c r="I111" s="215"/>
      <c r="J111" s="215"/>
      <c r="K111" s="215"/>
      <c r="L111" s="215"/>
      <c r="M111" s="215"/>
      <c r="N111" s="215"/>
      <c r="O111" s="4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</row>
    <row r="112" spans="1:239" x14ac:dyDescent="0.25">
      <c r="C112" s="1"/>
      <c r="D112" s="1"/>
      <c r="E112" s="1"/>
      <c r="F112" s="1"/>
      <c r="G112" s="1"/>
      <c r="H112" s="156"/>
      <c r="I112" s="156"/>
      <c r="J112" s="156"/>
      <c r="K112" s="156"/>
      <c r="L112" s="149"/>
      <c r="M112" s="149"/>
      <c r="N112" s="149"/>
      <c r="O112" s="4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</row>
    <row r="113" spans="2:239" x14ac:dyDescent="0.25">
      <c r="B113" s="3" t="s">
        <v>20</v>
      </c>
      <c r="C113" s="1">
        <v>5.93</v>
      </c>
      <c r="D113" s="153" t="s">
        <v>181</v>
      </c>
      <c r="E113" s="1"/>
      <c r="F113" s="1"/>
      <c r="G113" s="1"/>
      <c r="H113" s="215" t="s">
        <v>175</v>
      </c>
      <c r="I113" s="215"/>
      <c r="J113" s="215"/>
      <c r="K113" s="215"/>
      <c r="L113" s="215"/>
      <c r="M113" s="215"/>
      <c r="N113" s="215"/>
      <c r="O113" s="4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</row>
    <row r="114" spans="2:239" ht="23.25" customHeight="1" x14ac:dyDescent="0.25">
      <c r="B114" s="3"/>
      <c r="C114" s="183">
        <f>VLOOKUP(C9-1,CPI!A3:B38,2)/CPI!B23</f>
        <v>1.1757631822386678</v>
      </c>
      <c r="D114" s="141"/>
      <c r="E114" s="1"/>
      <c r="F114" s="1"/>
      <c r="G114" s="1"/>
      <c r="H114" s="212" t="s">
        <v>225</v>
      </c>
      <c r="I114" s="212"/>
      <c r="J114" s="212"/>
      <c r="K114" s="212"/>
      <c r="L114" s="212"/>
      <c r="M114" s="212"/>
      <c r="N114" s="212"/>
      <c r="O114" s="4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</row>
    <row r="115" spans="2:239" x14ac:dyDescent="0.25">
      <c r="B115" s="3"/>
      <c r="C115" s="1">
        <f>C114*C113</f>
        <v>6.9722756706753</v>
      </c>
      <c r="D115" s="153" t="s">
        <v>182</v>
      </c>
      <c r="E115" s="1"/>
      <c r="F115" s="1"/>
      <c r="G115" s="1"/>
      <c r="H115" s="215" t="s">
        <v>176</v>
      </c>
      <c r="I115" s="215"/>
      <c r="J115" s="215"/>
      <c r="K115" s="215"/>
      <c r="L115" s="215"/>
      <c r="M115" s="215"/>
      <c r="N115" s="215"/>
      <c r="O115" s="4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</row>
    <row r="116" spans="2:239" x14ac:dyDescent="0.25">
      <c r="B116" s="3"/>
      <c r="C116" s="13">
        <v>20</v>
      </c>
      <c r="D116" s="152" t="s">
        <v>18</v>
      </c>
      <c r="E116" s="1"/>
      <c r="F116" s="1"/>
      <c r="G116" s="1"/>
      <c r="H116" s="215" t="s">
        <v>177</v>
      </c>
      <c r="I116" s="215"/>
      <c r="J116" s="215"/>
      <c r="K116" s="215"/>
      <c r="L116" s="215"/>
      <c r="M116" s="215"/>
      <c r="N116" s="215"/>
      <c r="O116" s="4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</row>
    <row r="117" spans="2:239" ht="24" customHeight="1" x14ac:dyDescent="0.25">
      <c r="B117" s="3"/>
      <c r="C117" s="1">
        <f>C116*C115</f>
        <v>139.44551341350601</v>
      </c>
      <c r="D117" s="153" t="s">
        <v>11</v>
      </c>
      <c r="E117" s="1"/>
      <c r="F117" s="1"/>
      <c r="G117" s="1"/>
      <c r="H117" s="212" t="s">
        <v>226</v>
      </c>
      <c r="I117" s="212"/>
      <c r="J117" s="212"/>
      <c r="K117" s="212"/>
      <c r="L117" s="212"/>
      <c r="M117" s="212"/>
      <c r="N117" s="212"/>
      <c r="O117" s="4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</row>
    <row r="118" spans="2:239" x14ac:dyDescent="0.25">
      <c r="B118" s="3"/>
      <c r="C118" s="1"/>
      <c r="D118" s="1"/>
      <c r="E118" s="1"/>
      <c r="F118" s="1"/>
      <c r="G118" s="1"/>
      <c r="H118" s="156"/>
      <c r="I118" s="156"/>
      <c r="J118" s="156"/>
      <c r="K118" s="156"/>
      <c r="L118" s="149"/>
      <c r="M118" s="149"/>
      <c r="N118" s="149"/>
      <c r="O118" s="4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</row>
    <row r="119" spans="2:239" x14ac:dyDescent="0.25">
      <c r="B119" s="3"/>
      <c r="C119" s="1"/>
      <c r="D119" s="1"/>
      <c r="E119" s="1"/>
      <c r="F119" s="1"/>
      <c r="G119" s="1"/>
      <c r="H119" s="156"/>
      <c r="I119" s="156"/>
      <c r="J119" s="156"/>
      <c r="K119" s="156"/>
      <c r="L119" s="149"/>
      <c r="M119" s="149"/>
      <c r="N119" s="149"/>
      <c r="O119" s="4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</row>
    <row r="120" spans="2:239" x14ac:dyDescent="0.25">
      <c r="B120" s="3" t="s">
        <v>17</v>
      </c>
      <c r="C120" s="6"/>
      <c r="D120" s="1"/>
      <c r="E120" s="18">
        <f>C116*C115</f>
        <v>139.44551341350601</v>
      </c>
      <c r="F120" s="12" t="s">
        <v>11</v>
      </c>
      <c r="H120" s="215" t="s">
        <v>227</v>
      </c>
      <c r="I120" s="215"/>
      <c r="J120" s="215"/>
      <c r="K120" s="215"/>
      <c r="L120" s="215"/>
      <c r="M120" s="215"/>
      <c r="N120" s="215"/>
      <c r="O120" s="4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</row>
    <row r="121" spans="2:239" ht="24" customHeight="1" x14ac:dyDescent="0.25">
      <c r="B121" s="154" t="s">
        <v>183</v>
      </c>
      <c r="C121" s="17">
        <f>E121*C43*4</f>
        <v>31.414982489361702</v>
      </c>
      <c r="D121" s="1" t="s">
        <v>14</v>
      </c>
      <c r="E121" s="1">
        <f>E120*C111</f>
        <v>10.458413506012951</v>
      </c>
      <c r="F121" s="12" t="s">
        <v>11</v>
      </c>
      <c r="H121" s="212" t="s">
        <v>228</v>
      </c>
      <c r="I121" s="212"/>
      <c r="J121" s="212"/>
      <c r="K121" s="212"/>
      <c r="L121" s="212"/>
      <c r="M121" s="212"/>
      <c r="N121" s="212"/>
      <c r="O121" s="4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</row>
    <row r="122" spans="2:239" x14ac:dyDescent="0.25">
      <c r="B122" s="154"/>
      <c r="C122" s="1"/>
      <c r="D122" s="1"/>
      <c r="E122" s="1"/>
      <c r="F122" s="1"/>
      <c r="H122" s="156"/>
      <c r="I122" s="156"/>
      <c r="J122" s="156"/>
      <c r="K122" s="156"/>
      <c r="L122" s="149"/>
      <c r="M122" s="149"/>
      <c r="N122" s="149"/>
      <c r="O122" s="4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</row>
    <row r="123" spans="2:239" x14ac:dyDescent="0.25">
      <c r="B123" s="154" t="s">
        <v>184</v>
      </c>
      <c r="C123" s="1">
        <f>C58</f>
        <v>1012.1601105740506</v>
      </c>
      <c r="D123" s="1"/>
      <c r="E123" s="1"/>
      <c r="F123" s="1"/>
      <c r="H123" s="215" t="s">
        <v>229</v>
      </c>
      <c r="I123" s="215"/>
      <c r="J123" s="215"/>
      <c r="K123" s="215"/>
      <c r="L123" s="215"/>
      <c r="M123" s="215"/>
      <c r="N123" s="215"/>
      <c r="O123" s="4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</row>
    <row r="124" spans="2:239" ht="24" x14ac:dyDescent="0.25">
      <c r="B124" s="149" t="s">
        <v>185</v>
      </c>
      <c r="C124" s="6">
        <f>C74</f>
        <v>12.941176470588236</v>
      </c>
      <c r="D124" s="1"/>
      <c r="E124" s="1"/>
      <c r="F124" s="1"/>
      <c r="H124" s="215" t="s">
        <v>230</v>
      </c>
      <c r="I124" s="215"/>
      <c r="J124" s="215"/>
      <c r="K124" s="215"/>
      <c r="L124" s="215"/>
      <c r="M124" s="215"/>
      <c r="N124" s="215"/>
      <c r="O124" s="4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</row>
    <row r="125" spans="2:239" x14ac:dyDescent="0.25">
      <c r="B125" s="154" t="s">
        <v>186</v>
      </c>
      <c r="C125" s="6">
        <f>SUM(C123:C124)</f>
        <v>1025.1012870446389</v>
      </c>
      <c r="D125" s="1"/>
      <c r="E125" s="1"/>
      <c r="F125" s="1"/>
      <c r="G125" s="1"/>
      <c r="H125" s="215" t="s">
        <v>231</v>
      </c>
      <c r="I125" s="215"/>
      <c r="J125" s="215"/>
      <c r="K125" s="215"/>
      <c r="L125" s="215"/>
      <c r="M125" s="215"/>
      <c r="N125" s="215"/>
      <c r="O125" s="4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</row>
    <row r="126" spans="2:239" ht="12" customHeight="1" x14ac:dyDescent="0.25">
      <c r="B126" s="154" t="s">
        <v>187</v>
      </c>
      <c r="C126" s="17">
        <f>C125*C111/3</f>
        <v>25.627532176115974</v>
      </c>
      <c r="D126" s="1" t="s">
        <v>14</v>
      </c>
      <c r="E126" s="1"/>
      <c r="F126" s="1"/>
      <c r="G126" s="1"/>
      <c r="H126" s="212" t="s">
        <v>232</v>
      </c>
      <c r="I126" s="212"/>
      <c r="J126" s="212"/>
      <c r="K126" s="212"/>
      <c r="L126" s="212"/>
      <c r="M126" s="212"/>
      <c r="N126" s="212"/>
      <c r="O126" s="4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</row>
    <row r="127" spans="2:239" ht="12.75" customHeight="1" thickBot="1" x14ac:dyDescent="0.3">
      <c r="B127" s="154" t="s">
        <v>188</v>
      </c>
      <c r="C127" s="15">
        <f>C126+C121</f>
        <v>57.042514665477675</v>
      </c>
      <c r="D127" s="1" t="s">
        <v>14</v>
      </c>
      <c r="E127" s="1"/>
      <c r="F127" s="1"/>
      <c r="G127" s="1"/>
      <c r="H127" s="215" t="s">
        <v>233</v>
      </c>
      <c r="I127" s="215"/>
      <c r="J127" s="215"/>
      <c r="K127" s="215"/>
      <c r="L127" s="215"/>
      <c r="M127" s="215"/>
      <c r="N127" s="215"/>
      <c r="O127" s="4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</row>
    <row r="128" spans="2:239" ht="12.6" thickTop="1" x14ac:dyDescent="0.25">
      <c r="B128" s="3"/>
      <c r="C128" s="17"/>
      <c r="D128" s="1"/>
      <c r="E128" s="1"/>
      <c r="F128" s="1"/>
      <c r="G128" s="1"/>
      <c r="L128" s="22"/>
      <c r="M128" s="22"/>
      <c r="N128" s="22"/>
      <c r="O128" s="4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</row>
    <row r="129" spans="1:239" ht="15.6" x14ac:dyDescent="0.3">
      <c r="A129" s="139" t="s">
        <v>237</v>
      </c>
      <c r="L129" s="22"/>
      <c r="M129" s="22"/>
      <c r="N129" s="22"/>
    </row>
    <row r="130" spans="1:239" x14ac:dyDescent="0.25">
      <c r="L130" s="22"/>
      <c r="M130" s="22"/>
      <c r="N130" s="22"/>
    </row>
    <row r="131" spans="1:239" ht="13.5" customHeight="1" thickBot="1" x14ac:dyDescent="0.3">
      <c r="A131" s="216" t="s">
        <v>239</v>
      </c>
      <c r="B131" s="216"/>
      <c r="C131" s="216"/>
      <c r="D131" s="216"/>
      <c r="E131" s="216"/>
      <c r="F131" s="216"/>
      <c r="H131" s="218" t="s">
        <v>101</v>
      </c>
      <c r="I131" s="218"/>
      <c r="J131" s="218"/>
      <c r="K131" s="218"/>
      <c r="L131" s="218"/>
      <c r="M131" s="218"/>
      <c r="N131" s="218"/>
      <c r="O131" s="4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</row>
    <row r="132" spans="1:239" ht="12.6" thickTop="1" x14ac:dyDescent="0.25">
      <c r="A132" s="121"/>
      <c r="E132" s="106" t="s">
        <v>132</v>
      </c>
      <c r="H132" s="141"/>
      <c r="I132" s="141"/>
      <c r="J132" s="141"/>
      <c r="K132" s="141"/>
      <c r="L132" s="142"/>
      <c r="M132" s="151"/>
      <c r="N132" s="151"/>
      <c r="O132" s="4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</row>
    <row r="133" spans="1:239" x14ac:dyDescent="0.25">
      <c r="B133" s="1" t="s">
        <v>240</v>
      </c>
      <c r="C133" s="1" t="s">
        <v>79</v>
      </c>
      <c r="D133" s="166">
        <v>2.2999999999999998</v>
      </c>
      <c r="E133" s="107">
        <v>0.4</v>
      </c>
      <c r="F133" s="1"/>
      <c r="G133" s="1"/>
      <c r="H133" s="150"/>
      <c r="I133" s="150"/>
      <c r="J133" s="150"/>
      <c r="K133" s="150"/>
      <c r="L133" s="151"/>
      <c r="M133" s="151"/>
      <c r="N133" s="151"/>
      <c r="O133" s="4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</row>
    <row r="134" spans="1:239" ht="12" customHeight="1" x14ac:dyDescent="0.25">
      <c r="B134" s="225" t="s">
        <v>146</v>
      </c>
      <c r="C134" s="1" t="s">
        <v>80</v>
      </c>
      <c r="D134" s="87">
        <v>0.1</v>
      </c>
      <c r="E134" s="107">
        <v>0.4</v>
      </c>
      <c r="F134" s="1"/>
      <c r="G134" s="1"/>
      <c r="H134" s="150"/>
      <c r="I134" s="150"/>
      <c r="J134" s="150"/>
      <c r="K134" s="150"/>
      <c r="L134" s="151"/>
      <c r="M134" s="151"/>
      <c r="N134" s="151"/>
      <c r="O134" s="4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</row>
    <row r="135" spans="1:239" ht="12" customHeight="1" x14ac:dyDescent="0.25">
      <c r="A135" s="1"/>
      <c r="B135" s="225"/>
      <c r="C135" s="1" t="s">
        <v>81</v>
      </c>
      <c r="D135" s="87">
        <f t="shared" ref="D135:D142" si="17">D134+0.05</f>
        <v>0.15000000000000002</v>
      </c>
      <c r="E135" s="107">
        <v>0.4</v>
      </c>
      <c r="F135" s="1"/>
      <c r="G135" s="1"/>
      <c r="H135" s="228" t="s">
        <v>236</v>
      </c>
      <c r="I135" s="228"/>
      <c r="J135" s="228"/>
      <c r="K135" s="228"/>
      <c r="L135" s="228"/>
      <c r="M135" s="228"/>
      <c r="N135" s="228"/>
      <c r="O135" s="4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</row>
    <row r="136" spans="1:239" x14ac:dyDescent="0.25">
      <c r="A136" s="1"/>
      <c r="B136" s="225"/>
      <c r="C136" s="1" t="s">
        <v>82</v>
      </c>
      <c r="D136" s="87">
        <f t="shared" si="17"/>
        <v>0.2</v>
      </c>
      <c r="E136" s="107">
        <v>0.4</v>
      </c>
      <c r="F136" s="1"/>
      <c r="G136" s="1"/>
      <c r="H136" s="228"/>
      <c r="I136" s="228"/>
      <c r="J136" s="228"/>
      <c r="K136" s="228"/>
      <c r="L136" s="228"/>
      <c r="M136" s="228"/>
      <c r="N136" s="228"/>
      <c r="O136" s="4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</row>
    <row r="137" spans="1:239" x14ac:dyDescent="0.25">
      <c r="A137" s="1"/>
      <c r="B137" s="225"/>
      <c r="C137" s="1" t="s">
        <v>85</v>
      </c>
      <c r="D137" s="87">
        <f t="shared" si="17"/>
        <v>0.25</v>
      </c>
      <c r="E137" s="107">
        <v>0.4</v>
      </c>
      <c r="F137" s="1"/>
      <c r="G137" s="1"/>
      <c r="H137" s="1"/>
      <c r="I137" s="1"/>
      <c r="J137" s="1"/>
      <c r="K137" s="1"/>
      <c r="L137" s="4"/>
      <c r="M137" s="4"/>
      <c r="N137" s="4"/>
      <c r="O137" s="4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</row>
    <row r="138" spans="1:239" x14ac:dyDescent="0.25">
      <c r="B138" s="225"/>
      <c r="C138" s="1" t="s">
        <v>86</v>
      </c>
      <c r="D138" s="87">
        <f t="shared" si="17"/>
        <v>0.3</v>
      </c>
      <c r="E138" s="107">
        <v>0.4</v>
      </c>
      <c r="F138" s="1"/>
      <c r="G138" s="1"/>
      <c r="I138" s="25"/>
      <c r="J138" s="1"/>
      <c r="K138" s="1"/>
      <c r="L138" s="4"/>
      <c r="M138" s="4"/>
      <c r="N138" s="4"/>
      <c r="O138" s="4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</row>
    <row r="139" spans="1:239" x14ac:dyDescent="0.25">
      <c r="B139" s="225"/>
      <c r="C139" s="1" t="s">
        <v>133</v>
      </c>
      <c r="D139" s="87">
        <f t="shared" si="17"/>
        <v>0.35</v>
      </c>
      <c r="E139" s="107">
        <v>0.4</v>
      </c>
      <c r="F139" s="1"/>
      <c r="G139" s="1"/>
      <c r="H139" s="1"/>
      <c r="I139" s="25"/>
      <c r="J139" s="1"/>
      <c r="K139" s="1"/>
      <c r="L139" s="4"/>
      <c r="M139" s="4"/>
      <c r="N139" s="4"/>
      <c r="O139" s="4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</row>
    <row r="140" spans="1:239" x14ac:dyDescent="0.25">
      <c r="B140" s="225"/>
      <c r="C140" s="1" t="s">
        <v>134</v>
      </c>
      <c r="D140" s="87">
        <f t="shared" si="17"/>
        <v>0.39999999999999997</v>
      </c>
      <c r="E140" s="107">
        <v>0.4</v>
      </c>
      <c r="F140" s="1"/>
      <c r="G140" s="1"/>
      <c r="H140" s="1"/>
      <c r="I140" s="1"/>
      <c r="J140" s="1"/>
      <c r="K140" s="1"/>
      <c r="L140" s="4"/>
      <c r="M140" s="4"/>
      <c r="N140" s="4"/>
      <c r="O140" s="4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</row>
    <row r="141" spans="1:239" x14ac:dyDescent="0.25">
      <c r="B141" s="137"/>
      <c r="C141" s="1" t="s">
        <v>153</v>
      </c>
      <c r="D141" s="87">
        <f t="shared" si="17"/>
        <v>0.44999999999999996</v>
      </c>
      <c r="E141" s="107">
        <v>0.4</v>
      </c>
      <c r="F141" s="1"/>
      <c r="G141" s="1"/>
      <c r="H141" s="1"/>
      <c r="I141" s="1"/>
      <c r="J141" s="1"/>
      <c r="K141" s="1"/>
      <c r="L141" s="4"/>
      <c r="M141" s="4"/>
      <c r="N141" s="4"/>
      <c r="O141" s="4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</row>
    <row r="142" spans="1:239" x14ac:dyDescent="0.25">
      <c r="B142" s="137"/>
      <c r="C142" s="1" t="s">
        <v>154</v>
      </c>
      <c r="D142" s="87">
        <f t="shared" si="17"/>
        <v>0.49999999999999994</v>
      </c>
      <c r="E142" s="107">
        <v>0.4</v>
      </c>
      <c r="F142" s="1"/>
      <c r="G142" s="1"/>
      <c r="H142" s="1"/>
      <c r="I142" s="1"/>
      <c r="J142" s="1"/>
      <c r="K142" s="1"/>
      <c r="L142" s="4"/>
      <c r="M142" s="4"/>
      <c r="N142" s="4"/>
      <c r="O142" s="4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</row>
    <row r="143" spans="1:239" x14ac:dyDescent="0.25">
      <c r="B143" s="137"/>
      <c r="C143" s="1"/>
      <c r="D143" s="1"/>
      <c r="E143" s="1"/>
      <c r="F143" s="1"/>
      <c r="G143" s="1"/>
      <c r="H143" s="1"/>
      <c r="I143" s="1"/>
      <c r="J143" s="1"/>
      <c r="K143" s="1"/>
      <c r="L143" s="4"/>
      <c r="M143" s="4"/>
      <c r="N143" s="4"/>
      <c r="O143" s="4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</row>
    <row r="144" spans="1:239" x14ac:dyDescent="0.25">
      <c r="L144" s="37"/>
      <c r="M144" s="37"/>
    </row>
    <row r="145" spans="1:17" ht="13.5" customHeight="1" thickBot="1" x14ac:dyDescent="0.35">
      <c r="A145" s="161" t="s">
        <v>238</v>
      </c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22"/>
      <c r="M145" s="22"/>
      <c r="N145" s="22"/>
      <c r="O145" s="22"/>
    </row>
    <row r="146" spans="1:17" ht="39" customHeight="1" thickTop="1" thickBot="1" x14ac:dyDescent="0.3">
      <c r="A146" s="164"/>
      <c r="B146" s="164"/>
      <c r="C146" s="164"/>
      <c r="D146" s="164"/>
      <c r="E146" s="164"/>
      <c r="F146" s="164"/>
      <c r="G146" s="164"/>
      <c r="H146" s="164"/>
      <c r="I146" s="164"/>
      <c r="J146" s="164"/>
      <c r="K146" s="164"/>
      <c r="L146" s="200" t="s">
        <v>135</v>
      </c>
      <c r="M146" s="200"/>
      <c r="N146" s="22"/>
      <c r="O146" s="22"/>
      <c r="P146" s="196" t="s">
        <v>141</v>
      </c>
      <c r="Q146" s="196"/>
    </row>
    <row r="147" spans="1:17" ht="60.6" thickTop="1" x14ac:dyDescent="0.25">
      <c r="B147" s="128" t="s">
        <v>102</v>
      </c>
      <c r="C147" s="128" t="s">
        <v>87</v>
      </c>
      <c r="D147" s="128" t="s">
        <v>30</v>
      </c>
      <c r="E147" s="108" t="s">
        <v>143</v>
      </c>
      <c r="F147" s="128" t="s">
        <v>88</v>
      </c>
      <c r="G147" s="128" t="s">
        <v>89</v>
      </c>
      <c r="H147" s="108" t="s">
        <v>90</v>
      </c>
      <c r="I147" s="108" t="s">
        <v>145</v>
      </c>
      <c r="J147" s="128" t="s">
        <v>147</v>
      </c>
      <c r="K147" s="169" t="s">
        <v>132</v>
      </c>
      <c r="L147" s="169" t="s">
        <v>136</v>
      </c>
      <c r="M147" s="168" t="s">
        <v>137</v>
      </c>
      <c r="N147" s="22"/>
      <c r="O147" s="128" t="s">
        <v>139</v>
      </c>
      <c r="P147" s="128" t="s">
        <v>149</v>
      </c>
      <c r="Q147" s="128" t="s">
        <v>150</v>
      </c>
    </row>
    <row r="148" spans="1:17" ht="17.25" customHeight="1" x14ac:dyDescent="0.25">
      <c r="B148" s="32"/>
      <c r="C148" s="21">
        <f>D99</f>
        <v>11.897644417191611</v>
      </c>
      <c r="D148" s="24">
        <f>D101</f>
        <v>-7.0924729892527836</v>
      </c>
      <c r="E148" s="33"/>
      <c r="G148" s="32"/>
      <c r="H148" s="33"/>
      <c r="I148" s="33"/>
      <c r="J148" s="5">
        <f>E149</f>
        <v>2.2999999999999998</v>
      </c>
      <c r="M148" s="32"/>
      <c r="N148" s="22"/>
      <c r="O148" s="22"/>
    </row>
    <row r="149" spans="1:17" x14ac:dyDescent="0.25">
      <c r="B149" s="40">
        <v>0.7</v>
      </c>
      <c r="C149" s="39">
        <f t="dataTable" ref="C149:D329" dt2D="0" dtr="0" r1="C55"/>
        <v>-19.423369750186676</v>
      </c>
      <c r="D149" s="39">
        <v>-34.164214236936957</v>
      </c>
      <c r="E149" s="39">
        <f>D133</f>
        <v>2.2999999999999998</v>
      </c>
      <c r="F149" s="105">
        <f>-E149+C149</f>
        <v>-21.723369750186677</v>
      </c>
      <c r="G149" s="39">
        <f>-E149+D149</f>
        <v>-36.464214236936954</v>
      </c>
      <c r="H149" s="119">
        <v>0</v>
      </c>
      <c r="I149" s="120">
        <f>IF(F149&lt;0,0,IF(F149&lt;-D$100,$D$134,IF(F149&lt;-2*D$100,$D$135,IF(F149&lt;-3*D$100,$D$136,IF(F149&lt;-4*D$100,$D$137,IF(F149&lt;-5*D$100,$D$138,IF(F149&lt;-6*D$100,$D$139,$D$140)))))))</f>
        <v>0</v>
      </c>
      <c r="J149" s="5">
        <f>E149</f>
        <v>2.2999999999999998</v>
      </c>
      <c r="K149" s="10">
        <f>IF(F149&lt;0,$E$133,IF(F149&lt;-D$100,$E$134,IF(F149&lt;-2*D$100,$E$135,IF(F149&lt;-3*D$100,$E$136,IF(F149&lt;-4*D$100,$E$137,IF(F149&lt;-5*D$100,$E$138,IF(F149&lt;-6*D$100,$E$139,$E$140)))))))</f>
        <v>0.4</v>
      </c>
      <c r="L149" s="165">
        <f>IF(J149=$D$133,J149*K149,(J149-J148)*K149)</f>
        <v>0.91999999999999993</v>
      </c>
      <c r="M149" s="165">
        <f>L149</f>
        <v>0.91999999999999993</v>
      </c>
      <c r="N149" s="22"/>
      <c r="O149" s="21">
        <f t="shared" ref="O149:O180" si="18">B149</f>
        <v>0.7</v>
      </c>
      <c r="P149" s="21">
        <f t="shared" ref="P149:P180" si="19">Q149-M149</f>
        <v>1.38</v>
      </c>
      <c r="Q149" s="21">
        <f t="shared" ref="Q149:Q180" si="20">J149</f>
        <v>2.2999999999999998</v>
      </c>
    </row>
    <row r="150" spans="1:17" x14ac:dyDescent="0.25">
      <c r="B150" s="40">
        <v>0.71</v>
      </c>
      <c r="C150" s="39">
        <v>-18.98377656889015</v>
      </c>
      <c r="D150" s="39">
        <v>-33.784259973811572</v>
      </c>
      <c r="E150" s="39">
        <f t="shared" ref="E150:E213" si="21">E149</f>
        <v>2.2999999999999998</v>
      </c>
      <c r="F150" s="105">
        <f t="shared" ref="F150:F212" si="22">-E150+C150</f>
        <v>-21.283776568890151</v>
      </c>
      <c r="G150" s="39">
        <f t="shared" ref="G150:G213" si="23">-E150+D150</f>
        <v>-36.084259973811569</v>
      </c>
      <c r="H150" s="39">
        <f>IF(F150&lt;0,,IF(H149=0,F150,F150-F149))</f>
        <v>0</v>
      </c>
      <c r="I150" s="120">
        <f t="shared" ref="I150:I180" si="24">IF(F150&lt;0,0,IF(F150&lt;-D$100,$D$134,IF(F150&lt;-2*D$100,$D$135,IF(F150&lt;-3*D$100,$D$136,IF(F150&lt;-4*D$100,$D$137,IF(F150&lt;-5*D$100,$D$138,IF(F150&lt;-6*D$100,$D$139,$D$140)))))))</f>
        <v>0</v>
      </c>
      <c r="J150" s="5">
        <f>J149+I150*H150</f>
        <v>2.2999999999999998</v>
      </c>
      <c r="K150" s="10">
        <f t="shared" ref="K150:K180" si="25">IF(F150&lt;0,$E$133,IF(F150&lt;-D$100,$E$134,IF(F150&lt;-2*D$100,$E$135,IF(F150&lt;-3*D$100,$E$136,IF(F150&lt;-4*D$100,$E$137,IF(F150&lt;-5*D$100,$E$138,IF(F150&lt;-6*D$100,$E$139,$E$140)))))))</f>
        <v>0.4</v>
      </c>
      <c r="L150" s="165">
        <f t="shared" ref="L150:L213" si="26">IF(J150=$D$133,J150*K150,(J150-J149)*K150)</f>
        <v>0.91999999999999993</v>
      </c>
      <c r="M150" s="165">
        <f>IF(J150=$D$133,L150,M149+L150)</f>
        <v>0.91999999999999993</v>
      </c>
      <c r="N150" s="22"/>
      <c r="O150" s="21">
        <f t="shared" si="18"/>
        <v>0.71</v>
      </c>
      <c r="P150" s="21">
        <f t="shared" si="19"/>
        <v>1.38</v>
      </c>
      <c r="Q150" s="21">
        <f t="shared" si="20"/>
        <v>2.2999999999999998</v>
      </c>
    </row>
    <row r="151" spans="1:17" x14ac:dyDescent="0.25">
      <c r="B151" s="40">
        <v>0.72</v>
      </c>
      <c r="C151" s="39">
        <v>-18.544183387593627</v>
      </c>
      <c r="D151" s="39">
        <v>-33.404305710686195</v>
      </c>
      <c r="E151" s="39">
        <f t="shared" si="21"/>
        <v>2.2999999999999998</v>
      </c>
      <c r="F151" s="105">
        <f t="shared" si="22"/>
        <v>-20.844183387593628</v>
      </c>
      <c r="G151" s="39">
        <f t="shared" si="23"/>
        <v>-35.704305710686192</v>
      </c>
      <c r="H151" s="39">
        <f>IF(F151&lt;0,,IF(H150=0,F151,F151-F150))</f>
        <v>0</v>
      </c>
      <c r="I151" s="120">
        <f t="shared" si="24"/>
        <v>0</v>
      </c>
      <c r="J151" s="5">
        <f t="shared" ref="J151:J213" si="27">J150+I151*H151</f>
        <v>2.2999999999999998</v>
      </c>
      <c r="K151" s="10">
        <f t="shared" si="25"/>
        <v>0.4</v>
      </c>
      <c r="L151" s="165">
        <f t="shared" si="26"/>
        <v>0.91999999999999993</v>
      </c>
      <c r="M151" s="165">
        <f t="shared" ref="M151:M214" si="28">IF(J151=$D$133,L151,M150+L151)</f>
        <v>0.91999999999999993</v>
      </c>
      <c r="N151" s="22"/>
      <c r="O151" s="21">
        <f t="shared" si="18"/>
        <v>0.72</v>
      </c>
      <c r="P151" s="21">
        <f t="shared" si="19"/>
        <v>1.38</v>
      </c>
      <c r="Q151" s="21">
        <f t="shared" si="20"/>
        <v>2.2999999999999998</v>
      </c>
    </row>
    <row r="152" spans="1:17" x14ac:dyDescent="0.25">
      <c r="B152" s="40">
        <v>0.73</v>
      </c>
      <c r="C152" s="39">
        <v>-18.104590206297082</v>
      </c>
      <c r="D152" s="39">
        <v>-33.024351447560797</v>
      </c>
      <c r="E152" s="39">
        <f t="shared" si="21"/>
        <v>2.2999999999999998</v>
      </c>
      <c r="F152" s="105">
        <f t="shared" si="22"/>
        <v>-20.404590206297083</v>
      </c>
      <c r="G152" s="39">
        <f t="shared" si="23"/>
        <v>-35.324351447560794</v>
      </c>
      <c r="H152" s="39">
        <f t="shared" ref="H152:H213" si="29">IF(F152&lt;0,,IF(H151=0,F152,F152-F151))</f>
        <v>0</v>
      </c>
      <c r="I152" s="120">
        <f t="shared" si="24"/>
        <v>0</v>
      </c>
      <c r="J152" s="5">
        <f t="shared" si="27"/>
        <v>2.2999999999999998</v>
      </c>
      <c r="K152" s="10">
        <f t="shared" si="25"/>
        <v>0.4</v>
      </c>
      <c r="L152" s="165">
        <f t="shared" si="26"/>
        <v>0.91999999999999993</v>
      </c>
      <c r="M152" s="165">
        <f t="shared" si="28"/>
        <v>0.91999999999999993</v>
      </c>
      <c r="N152" s="22"/>
      <c r="O152" s="21">
        <f t="shared" si="18"/>
        <v>0.73</v>
      </c>
      <c r="P152" s="21">
        <f t="shared" si="19"/>
        <v>1.38</v>
      </c>
      <c r="Q152" s="21">
        <f t="shared" si="20"/>
        <v>2.2999999999999998</v>
      </c>
    </row>
    <row r="153" spans="1:17" x14ac:dyDescent="0.25">
      <c r="B153" s="40">
        <v>0.74</v>
      </c>
      <c r="C153" s="39">
        <v>-17.664997025000535</v>
      </c>
      <c r="D153" s="39">
        <v>-32.644397184435398</v>
      </c>
      <c r="E153" s="39">
        <f t="shared" si="21"/>
        <v>2.2999999999999998</v>
      </c>
      <c r="F153" s="105">
        <f t="shared" si="22"/>
        <v>-19.964997025000535</v>
      </c>
      <c r="G153" s="39">
        <f t="shared" si="23"/>
        <v>-34.944397184435395</v>
      </c>
      <c r="H153" s="39">
        <f t="shared" si="29"/>
        <v>0</v>
      </c>
      <c r="I153" s="120">
        <f t="shared" si="24"/>
        <v>0</v>
      </c>
      <c r="J153" s="5">
        <f t="shared" si="27"/>
        <v>2.2999999999999998</v>
      </c>
      <c r="K153" s="10">
        <f t="shared" si="25"/>
        <v>0.4</v>
      </c>
      <c r="L153" s="165">
        <f t="shared" si="26"/>
        <v>0.91999999999999993</v>
      </c>
      <c r="M153" s="165">
        <f t="shared" si="28"/>
        <v>0.91999999999999993</v>
      </c>
      <c r="N153" s="22"/>
      <c r="O153" s="21">
        <f t="shared" si="18"/>
        <v>0.74</v>
      </c>
      <c r="P153" s="21">
        <f t="shared" si="19"/>
        <v>1.38</v>
      </c>
      <c r="Q153" s="21">
        <f t="shared" si="20"/>
        <v>2.2999999999999998</v>
      </c>
    </row>
    <row r="154" spans="1:17" x14ac:dyDescent="0.25">
      <c r="B154" s="40">
        <v>0.75</v>
      </c>
      <c r="C154" s="39">
        <v>-17.225403843703951</v>
      </c>
      <c r="D154" s="39">
        <v>-32.264442921309957</v>
      </c>
      <c r="E154" s="39">
        <f t="shared" si="21"/>
        <v>2.2999999999999998</v>
      </c>
      <c r="F154" s="105">
        <f t="shared" si="22"/>
        <v>-19.525403843703952</v>
      </c>
      <c r="G154" s="39">
        <f t="shared" si="23"/>
        <v>-34.564442921309954</v>
      </c>
      <c r="H154" s="39">
        <f t="shared" si="29"/>
        <v>0</v>
      </c>
      <c r="I154" s="120">
        <f t="shared" si="24"/>
        <v>0</v>
      </c>
      <c r="J154" s="5">
        <f t="shared" si="27"/>
        <v>2.2999999999999998</v>
      </c>
      <c r="K154" s="10">
        <f t="shared" si="25"/>
        <v>0.4</v>
      </c>
      <c r="L154" s="165">
        <f t="shared" si="26"/>
        <v>0.91999999999999993</v>
      </c>
      <c r="M154" s="165">
        <f t="shared" si="28"/>
        <v>0.91999999999999993</v>
      </c>
      <c r="N154" s="22"/>
      <c r="O154" s="21">
        <f t="shared" si="18"/>
        <v>0.75</v>
      </c>
      <c r="P154" s="21">
        <f t="shared" si="19"/>
        <v>1.38</v>
      </c>
      <c r="Q154" s="21">
        <f t="shared" si="20"/>
        <v>2.2999999999999998</v>
      </c>
    </row>
    <row r="155" spans="1:17" x14ac:dyDescent="0.25">
      <c r="B155" s="40">
        <v>0.76</v>
      </c>
      <c r="C155" s="39">
        <v>-16.785810662407407</v>
      </c>
      <c r="D155" s="39">
        <v>-31.884488658184559</v>
      </c>
      <c r="E155" s="39">
        <f t="shared" si="21"/>
        <v>2.2999999999999998</v>
      </c>
      <c r="F155" s="105">
        <f t="shared" si="22"/>
        <v>-19.085810662407408</v>
      </c>
      <c r="G155" s="39">
        <f t="shared" si="23"/>
        <v>-34.184488658184556</v>
      </c>
      <c r="H155" s="39">
        <f t="shared" si="29"/>
        <v>0</v>
      </c>
      <c r="I155" s="120">
        <f t="shared" si="24"/>
        <v>0</v>
      </c>
      <c r="J155" s="5">
        <f t="shared" si="27"/>
        <v>2.2999999999999998</v>
      </c>
      <c r="K155" s="10">
        <f t="shared" si="25"/>
        <v>0.4</v>
      </c>
      <c r="L155" s="165">
        <f t="shared" si="26"/>
        <v>0.91999999999999993</v>
      </c>
      <c r="M155" s="165">
        <f t="shared" si="28"/>
        <v>0.91999999999999993</v>
      </c>
      <c r="N155" s="22"/>
      <c r="O155" s="21">
        <f t="shared" si="18"/>
        <v>0.76</v>
      </c>
      <c r="P155" s="21">
        <f t="shared" si="19"/>
        <v>1.38</v>
      </c>
      <c r="Q155" s="21">
        <f t="shared" si="20"/>
        <v>2.2999999999999998</v>
      </c>
    </row>
    <row r="156" spans="1:17" x14ac:dyDescent="0.25">
      <c r="B156" s="40">
        <v>0.77</v>
      </c>
      <c r="C156" s="39">
        <v>-16.346217481110862</v>
      </c>
      <c r="D156" s="39">
        <v>-31.50453439505916</v>
      </c>
      <c r="E156" s="39">
        <f t="shared" si="21"/>
        <v>2.2999999999999998</v>
      </c>
      <c r="F156" s="105">
        <f t="shared" si="22"/>
        <v>-18.646217481110863</v>
      </c>
      <c r="G156" s="39">
        <f t="shared" si="23"/>
        <v>-33.804534395059157</v>
      </c>
      <c r="H156" s="39">
        <f t="shared" si="29"/>
        <v>0</v>
      </c>
      <c r="I156" s="120">
        <f t="shared" si="24"/>
        <v>0</v>
      </c>
      <c r="J156" s="5">
        <f t="shared" si="27"/>
        <v>2.2999999999999998</v>
      </c>
      <c r="K156" s="10">
        <f t="shared" si="25"/>
        <v>0.4</v>
      </c>
      <c r="L156" s="165">
        <f t="shared" si="26"/>
        <v>0.91999999999999993</v>
      </c>
      <c r="M156" s="165">
        <f t="shared" si="28"/>
        <v>0.91999999999999993</v>
      </c>
      <c r="N156" s="22"/>
      <c r="O156" s="21">
        <f t="shared" si="18"/>
        <v>0.77</v>
      </c>
      <c r="P156" s="21">
        <f t="shared" si="19"/>
        <v>1.38</v>
      </c>
      <c r="Q156" s="21">
        <f t="shared" si="20"/>
        <v>2.2999999999999998</v>
      </c>
    </row>
    <row r="157" spans="1:17" x14ac:dyDescent="0.25">
      <c r="B157" s="40">
        <v>0.78</v>
      </c>
      <c r="C157" s="39">
        <v>-15.906624299814352</v>
      </c>
      <c r="D157" s="39">
        <v>-31.124580131933797</v>
      </c>
      <c r="E157" s="39">
        <f t="shared" si="21"/>
        <v>2.2999999999999998</v>
      </c>
      <c r="F157" s="105">
        <f t="shared" si="22"/>
        <v>-18.206624299814351</v>
      </c>
      <c r="G157" s="39">
        <f t="shared" si="23"/>
        <v>-33.424580131933794</v>
      </c>
      <c r="H157" s="39">
        <f t="shared" si="29"/>
        <v>0</v>
      </c>
      <c r="I157" s="120">
        <f t="shared" si="24"/>
        <v>0</v>
      </c>
      <c r="J157" s="5">
        <f t="shared" si="27"/>
        <v>2.2999999999999998</v>
      </c>
      <c r="K157" s="10">
        <f t="shared" si="25"/>
        <v>0.4</v>
      </c>
      <c r="L157" s="165">
        <f t="shared" si="26"/>
        <v>0.91999999999999993</v>
      </c>
      <c r="M157" s="165">
        <f t="shared" si="28"/>
        <v>0.91999999999999993</v>
      </c>
      <c r="N157" s="22"/>
      <c r="O157" s="21">
        <f t="shared" si="18"/>
        <v>0.78</v>
      </c>
      <c r="P157" s="21">
        <f t="shared" si="19"/>
        <v>1.38</v>
      </c>
      <c r="Q157" s="21">
        <f t="shared" si="20"/>
        <v>2.2999999999999998</v>
      </c>
    </row>
    <row r="158" spans="1:17" x14ac:dyDescent="0.25">
      <c r="B158" s="40">
        <v>0.79</v>
      </c>
      <c r="C158" s="39">
        <v>-15.467031118517815</v>
      </c>
      <c r="D158" s="39">
        <v>-30.744625868808402</v>
      </c>
      <c r="E158" s="39">
        <f t="shared" si="21"/>
        <v>2.2999999999999998</v>
      </c>
      <c r="F158" s="105">
        <f t="shared" si="22"/>
        <v>-17.767031118517814</v>
      </c>
      <c r="G158" s="39">
        <f t="shared" si="23"/>
        <v>-33.044625868808403</v>
      </c>
      <c r="H158" s="39">
        <f t="shared" si="29"/>
        <v>0</v>
      </c>
      <c r="I158" s="120">
        <f t="shared" si="24"/>
        <v>0</v>
      </c>
      <c r="J158" s="5">
        <f t="shared" si="27"/>
        <v>2.2999999999999998</v>
      </c>
      <c r="K158" s="10">
        <f t="shared" si="25"/>
        <v>0.4</v>
      </c>
      <c r="L158" s="165">
        <f t="shared" si="26"/>
        <v>0.91999999999999993</v>
      </c>
      <c r="M158" s="165">
        <f t="shared" si="28"/>
        <v>0.91999999999999993</v>
      </c>
      <c r="N158" s="22"/>
      <c r="O158" s="21">
        <f t="shared" si="18"/>
        <v>0.79</v>
      </c>
      <c r="P158" s="21">
        <f t="shared" si="19"/>
        <v>1.38</v>
      </c>
      <c r="Q158" s="21">
        <f t="shared" si="20"/>
        <v>2.2999999999999998</v>
      </c>
    </row>
    <row r="159" spans="1:17" x14ac:dyDescent="0.25">
      <c r="B159" s="40">
        <v>0.8</v>
      </c>
      <c r="C159" s="39">
        <v>-15.027437937221267</v>
      </c>
      <c r="D159" s="39">
        <v>-30.364671605683</v>
      </c>
      <c r="E159" s="39">
        <f t="shared" si="21"/>
        <v>2.2999999999999998</v>
      </c>
      <c r="F159" s="105">
        <f t="shared" si="22"/>
        <v>-17.327437937221266</v>
      </c>
      <c r="G159" s="39">
        <f t="shared" si="23"/>
        <v>-32.664671605682997</v>
      </c>
      <c r="H159" s="39">
        <f t="shared" si="29"/>
        <v>0</v>
      </c>
      <c r="I159" s="120">
        <f t="shared" si="24"/>
        <v>0</v>
      </c>
      <c r="J159" s="5">
        <f t="shared" si="27"/>
        <v>2.2999999999999998</v>
      </c>
      <c r="K159" s="10">
        <f t="shared" si="25"/>
        <v>0.4</v>
      </c>
      <c r="L159" s="165">
        <f t="shared" si="26"/>
        <v>0.91999999999999993</v>
      </c>
      <c r="M159" s="165">
        <f t="shared" si="28"/>
        <v>0.91999999999999993</v>
      </c>
      <c r="N159" s="22"/>
      <c r="O159" s="21">
        <f t="shared" si="18"/>
        <v>0.8</v>
      </c>
      <c r="P159" s="21">
        <f t="shared" si="19"/>
        <v>1.38</v>
      </c>
      <c r="Q159" s="21">
        <f t="shared" si="20"/>
        <v>2.2999999999999998</v>
      </c>
    </row>
    <row r="160" spans="1:17" x14ac:dyDescent="0.25">
      <c r="B160" s="40">
        <v>0.81</v>
      </c>
      <c r="C160" s="39">
        <v>-14.587844755924721</v>
      </c>
      <c r="D160" s="39">
        <v>-29.984717342557602</v>
      </c>
      <c r="E160" s="39">
        <f t="shared" si="21"/>
        <v>2.2999999999999998</v>
      </c>
      <c r="F160" s="105">
        <f t="shared" si="22"/>
        <v>-16.887844755924721</v>
      </c>
      <c r="G160" s="39">
        <f t="shared" si="23"/>
        <v>-32.284717342557599</v>
      </c>
      <c r="H160" s="39">
        <f t="shared" si="29"/>
        <v>0</v>
      </c>
      <c r="I160" s="120">
        <f t="shared" si="24"/>
        <v>0</v>
      </c>
      <c r="J160" s="5">
        <f t="shared" si="27"/>
        <v>2.2999999999999998</v>
      </c>
      <c r="K160" s="10">
        <f t="shared" si="25"/>
        <v>0.4</v>
      </c>
      <c r="L160" s="165">
        <f t="shared" si="26"/>
        <v>0.91999999999999993</v>
      </c>
      <c r="M160" s="165">
        <f t="shared" si="28"/>
        <v>0.91999999999999993</v>
      </c>
      <c r="N160" s="22"/>
      <c r="O160" s="21">
        <f t="shared" si="18"/>
        <v>0.81</v>
      </c>
      <c r="P160" s="21">
        <f t="shared" si="19"/>
        <v>1.38</v>
      </c>
      <c r="Q160" s="21">
        <f t="shared" si="20"/>
        <v>2.2999999999999998</v>
      </c>
    </row>
    <row r="161" spans="2:17" x14ac:dyDescent="0.25">
      <c r="B161" s="40">
        <v>0.82</v>
      </c>
      <c r="C161" s="39">
        <v>-14.14825157462821</v>
      </c>
      <c r="D161" s="39">
        <v>-29.604763079432232</v>
      </c>
      <c r="E161" s="39">
        <f t="shared" si="21"/>
        <v>2.2999999999999998</v>
      </c>
      <c r="F161" s="105">
        <f t="shared" si="22"/>
        <v>-16.448251574628209</v>
      </c>
      <c r="G161" s="39">
        <f t="shared" si="23"/>
        <v>-31.904763079432232</v>
      </c>
      <c r="H161" s="39">
        <f t="shared" si="29"/>
        <v>0</v>
      </c>
      <c r="I161" s="120">
        <f t="shared" si="24"/>
        <v>0</v>
      </c>
      <c r="J161" s="5">
        <f t="shared" si="27"/>
        <v>2.2999999999999998</v>
      </c>
      <c r="K161" s="10">
        <f t="shared" si="25"/>
        <v>0.4</v>
      </c>
      <c r="L161" s="165">
        <f t="shared" si="26"/>
        <v>0.91999999999999993</v>
      </c>
      <c r="M161" s="165">
        <f t="shared" si="28"/>
        <v>0.91999999999999993</v>
      </c>
      <c r="N161" s="22"/>
      <c r="O161" s="21">
        <f t="shared" si="18"/>
        <v>0.82</v>
      </c>
      <c r="P161" s="21">
        <f t="shared" si="19"/>
        <v>1.38</v>
      </c>
      <c r="Q161" s="21">
        <f t="shared" si="20"/>
        <v>2.2999999999999998</v>
      </c>
    </row>
    <row r="162" spans="2:17" x14ac:dyDescent="0.25">
      <c r="B162" s="40">
        <v>0.83</v>
      </c>
      <c r="C162" s="39">
        <v>-13.708658393331662</v>
      </c>
      <c r="D162" s="39">
        <v>-29.224808816306833</v>
      </c>
      <c r="E162" s="39">
        <f t="shared" si="21"/>
        <v>2.2999999999999998</v>
      </c>
      <c r="F162" s="105">
        <f t="shared" si="22"/>
        <v>-16.008658393331661</v>
      </c>
      <c r="G162" s="39">
        <f t="shared" si="23"/>
        <v>-31.524808816306834</v>
      </c>
      <c r="H162" s="39">
        <f t="shared" si="29"/>
        <v>0</v>
      </c>
      <c r="I162" s="120">
        <f t="shared" si="24"/>
        <v>0</v>
      </c>
      <c r="J162" s="5">
        <f t="shared" si="27"/>
        <v>2.2999999999999998</v>
      </c>
      <c r="K162" s="10">
        <f t="shared" si="25"/>
        <v>0.4</v>
      </c>
      <c r="L162" s="165">
        <f t="shared" si="26"/>
        <v>0.91999999999999993</v>
      </c>
      <c r="M162" s="165">
        <f t="shared" si="28"/>
        <v>0.91999999999999993</v>
      </c>
      <c r="N162" s="22"/>
      <c r="O162" s="21">
        <f t="shared" si="18"/>
        <v>0.83</v>
      </c>
      <c r="P162" s="21">
        <f t="shared" si="19"/>
        <v>1.38</v>
      </c>
      <c r="Q162" s="21">
        <f t="shared" si="20"/>
        <v>2.2999999999999998</v>
      </c>
    </row>
    <row r="163" spans="2:17" x14ac:dyDescent="0.25">
      <c r="B163" s="131">
        <v>0.84</v>
      </c>
      <c r="C163" s="39">
        <v>-13.269065212035125</v>
      </c>
      <c r="D163" s="39">
        <v>-28.844854553181442</v>
      </c>
      <c r="E163" s="39">
        <f t="shared" si="21"/>
        <v>2.2999999999999998</v>
      </c>
      <c r="F163" s="105">
        <f t="shared" si="22"/>
        <v>-15.569065212035124</v>
      </c>
      <c r="G163" s="39">
        <f t="shared" si="23"/>
        <v>-31.144854553181442</v>
      </c>
      <c r="H163" s="39">
        <f t="shared" si="29"/>
        <v>0</v>
      </c>
      <c r="I163" s="120">
        <f t="shared" si="24"/>
        <v>0</v>
      </c>
      <c r="J163" s="39">
        <f t="shared" si="27"/>
        <v>2.2999999999999998</v>
      </c>
      <c r="K163" s="120">
        <f t="shared" si="25"/>
        <v>0.4</v>
      </c>
      <c r="L163" s="165">
        <f t="shared" si="26"/>
        <v>0.91999999999999993</v>
      </c>
      <c r="M163" s="165">
        <f t="shared" si="28"/>
        <v>0.91999999999999993</v>
      </c>
      <c r="N163" s="22"/>
      <c r="O163" s="21">
        <f t="shared" si="18"/>
        <v>0.84</v>
      </c>
      <c r="P163" s="21">
        <f t="shared" si="19"/>
        <v>1.38</v>
      </c>
      <c r="Q163" s="21">
        <f t="shared" si="20"/>
        <v>2.2999999999999998</v>
      </c>
    </row>
    <row r="164" spans="2:17" x14ac:dyDescent="0.25">
      <c r="B164" s="131">
        <v>0.85</v>
      </c>
      <c r="C164" s="39">
        <v>-12.829472030738614</v>
      </c>
      <c r="D164" s="39">
        <v>-28.464900290056075</v>
      </c>
      <c r="E164" s="39">
        <f t="shared" si="21"/>
        <v>2.2999999999999998</v>
      </c>
      <c r="F164" s="105">
        <f t="shared" si="22"/>
        <v>-15.129472030738615</v>
      </c>
      <c r="G164" s="39">
        <f t="shared" si="23"/>
        <v>-30.764900290056076</v>
      </c>
      <c r="H164" s="39">
        <f t="shared" si="29"/>
        <v>0</v>
      </c>
      <c r="I164" s="120">
        <f t="shared" si="24"/>
        <v>0</v>
      </c>
      <c r="J164" s="39">
        <f t="shared" si="27"/>
        <v>2.2999999999999998</v>
      </c>
      <c r="K164" s="120">
        <f t="shared" si="25"/>
        <v>0.4</v>
      </c>
      <c r="L164" s="165">
        <f t="shared" si="26"/>
        <v>0.91999999999999993</v>
      </c>
      <c r="M164" s="165">
        <f t="shared" si="28"/>
        <v>0.91999999999999993</v>
      </c>
      <c r="N164" s="22"/>
      <c r="O164" s="21">
        <f t="shared" si="18"/>
        <v>0.85</v>
      </c>
      <c r="P164" s="21">
        <f t="shared" si="19"/>
        <v>1.38</v>
      </c>
      <c r="Q164" s="21">
        <f t="shared" si="20"/>
        <v>2.2999999999999998</v>
      </c>
    </row>
    <row r="165" spans="2:17" x14ac:dyDescent="0.25">
      <c r="B165" s="131">
        <v>0.86</v>
      </c>
      <c r="C165" s="39">
        <v>-12.389878849442068</v>
      </c>
      <c r="D165" s="39">
        <v>-28.084946026930673</v>
      </c>
      <c r="E165" s="39">
        <f t="shared" si="21"/>
        <v>2.2999999999999998</v>
      </c>
      <c r="F165" s="105">
        <f t="shared" si="22"/>
        <v>-14.689878849442067</v>
      </c>
      <c r="G165" s="39">
        <f t="shared" si="23"/>
        <v>-30.384946026930674</v>
      </c>
      <c r="H165" s="39">
        <f t="shared" si="29"/>
        <v>0</v>
      </c>
      <c r="I165" s="120">
        <f t="shared" si="24"/>
        <v>0</v>
      </c>
      <c r="J165" s="39">
        <f t="shared" si="27"/>
        <v>2.2999999999999998</v>
      </c>
      <c r="K165" s="120">
        <f t="shared" si="25"/>
        <v>0.4</v>
      </c>
      <c r="L165" s="165">
        <f t="shared" si="26"/>
        <v>0.91999999999999993</v>
      </c>
      <c r="M165" s="165">
        <f t="shared" si="28"/>
        <v>0.91999999999999993</v>
      </c>
      <c r="N165" s="22"/>
      <c r="O165" s="21">
        <f t="shared" si="18"/>
        <v>0.86</v>
      </c>
      <c r="P165" s="21">
        <f t="shared" si="19"/>
        <v>1.38</v>
      </c>
      <c r="Q165" s="21">
        <f t="shared" si="20"/>
        <v>2.2999999999999998</v>
      </c>
    </row>
    <row r="166" spans="2:17" x14ac:dyDescent="0.25">
      <c r="B166" s="131">
        <v>0.87</v>
      </c>
      <c r="C166" s="39">
        <v>-11.950285668145522</v>
      </c>
      <c r="D166" s="39">
        <v>-27.704991763805275</v>
      </c>
      <c r="E166" s="39">
        <f t="shared" si="21"/>
        <v>2.2999999999999998</v>
      </c>
      <c r="F166" s="105">
        <f t="shared" si="22"/>
        <v>-14.250285668145523</v>
      </c>
      <c r="G166" s="39">
        <f t="shared" si="23"/>
        <v>-30.004991763805275</v>
      </c>
      <c r="H166" s="39">
        <f t="shared" si="29"/>
        <v>0</v>
      </c>
      <c r="I166" s="120">
        <f t="shared" si="24"/>
        <v>0</v>
      </c>
      <c r="J166" s="39">
        <f t="shared" si="27"/>
        <v>2.2999999999999998</v>
      </c>
      <c r="K166" s="120">
        <f t="shared" si="25"/>
        <v>0.4</v>
      </c>
      <c r="L166" s="165">
        <f t="shared" si="26"/>
        <v>0.91999999999999993</v>
      </c>
      <c r="M166" s="165">
        <f t="shared" si="28"/>
        <v>0.91999999999999993</v>
      </c>
      <c r="N166" s="22"/>
      <c r="O166" s="21">
        <f t="shared" si="18"/>
        <v>0.87</v>
      </c>
      <c r="P166" s="21">
        <f t="shared" si="19"/>
        <v>1.38</v>
      </c>
      <c r="Q166" s="21">
        <f t="shared" si="20"/>
        <v>2.2999999999999998</v>
      </c>
    </row>
    <row r="167" spans="2:17" x14ac:dyDescent="0.25">
      <c r="B167" s="131">
        <v>0.88</v>
      </c>
      <c r="C167" s="39">
        <v>-11.510692486848985</v>
      </c>
      <c r="D167" s="39">
        <v>-27.325037500679883</v>
      </c>
      <c r="E167" s="39">
        <f t="shared" si="21"/>
        <v>2.2999999999999998</v>
      </c>
      <c r="F167" s="105">
        <f t="shared" si="22"/>
        <v>-13.810692486848986</v>
      </c>
      <c r="G167" s="39">
        <f t="shared" si="23"/>
        <v>-29.625037500679884</v>
      </c>
      <c r="H167" s="39">
        <f t="shared" si="29"/>
        <v>0</v>
      </c>
      <c r="I167" s="120">
        <f t="shared" si="24"/>
        <v>0</v>
      </c>
      <c r="J167" s="39">
        <f t="shared" si="27"/>
        <v>2.2999999999999998</v>
      </c>
      <c r="K167" s="120">
        <f t="shared" si="25"/>
        <v>0.4</v>
      </c>
      <c r="L167" s="165">
        <f t="shared" si="26"/>
        <v>0.91999999999999993</v>
      </c>
      <c r="M167" s="165">
        <f t="shared" si="28"/>
        <v>0.91999999999999993</v>
      </c>
      <c r="N167" s="22"/>
      <c r="O167" s="21">
        <f t="shared" si="18"/>
        <v>0.88</v>
      </c>
      <c r="P167" s="21">
        <f t="shared" si="19"/>
        <v>1.38</v>
      </c>
      <c r="Q167" s="21">
        <f t="shared" si="20"/>
        <v>2.2999999999999998</v>
      </c>
    </row>
    <row r="168" spans="2:17" x14ac:dyDescent="0.25">
      <c r="B168" s="131">
        <v>0.89</v>
      </c>
      <c r="C168" s="39">
        <v>-11.071099305552437</v>
      </c>
      <c r="D168" s="39">
        <v>-26.945083237554478</v>
      </c>
      <c r="E168" s="39">
        <f t="shared" si="21"/>
        <v>2.2999999999999998</v>
      </c>
      <c r="F168" s="105">
        <f t="shared" si="22"/>
        <v>-13.371099305552438</v>
      </c>
      <c r="G168" s="39">
        <f t="shared" si="23"/>
        <v>-29.245083237554478</v>
      </c>
      <c r="H168" s="39">
        <f t="shared" si="29"/>
        <v>0</v>
      </c>
      <c r="I168" s="120">
        <f t="shared" si="24"/>
        <v>0</v>
      </c>
      <c r="J168" s="39">
        <f t="shared" si="27"/>
        <v>2.2999999999999998</v>
      </c>
      <c r="K168" s="120">
        <f t="shared" si="25"/>
        <v>0.4</v>
      </c>
      <c r="L168" s="165">
        <f t="shared" si="26"/>
        <v>0.91999999999999993</v>
      </c>
      <c r="M168" s="165">
        <f t="shared" si="28"/>
        <v>0.91999999999999993</v>
      </c>
      <c r="N168" s="22"/>
      <c r="O168" s="21">
        <f t="shared" si="18"/>
        <v>0.89</v>
      </c>
      <c r="P168" s="21">
        <f t="shared" si="19"/>
        <v>1.38</v>
      </c>
      <c r="Q168" s="21">
        <f t="shared" si="20"/>
        <v>2.2999999999999998</v>
      </c>
    </row>
    <row r="169" spans="2:17" x14ac:dyDescent="0.25">
      <c r="B169" s="131">
        <v>0.9</v>
      </c>
      <c r="C169" s="39">
        <v>-10.631506124255926</v>
      </c>
      <c r="D169" s="39">
        <v>-26.565128974429115</v>
      </c>
      <c r="E169" s="39">
        <f t="shared" si="21"/>
        <v>2.2999999999999998</v>
      </c>
      <c r="F169" s="105">
        <f t="shared" si="22"/>
        <v>-12.931506124255925</v>
      </c>
      <c r="G169" s="39">
        <f t="shared" si="23"/>
        <v>-28.865128974429116</v>
      </c>
      <c r="H169" s="39">
        <f t="shared" si="29"/>
        <v>0</v>
      </c>
      <c r="I169" s="120">
        <f t="shared" si="24"/>
        <v>0</v>
      </c>
      <c r="J169" s="39">
        <f t="shared" si="27"/>
        <v>2.2999999999999998</v>
      </c>
      <c r="K169" s="120">
        <f t="shared" si="25"/>
        <v>0.4</v>
      </c>
      <c r="L169" s="165">
        <f t="shared" si="26"/>
        <v>0.91999999999999993</v>
      </c>
      <c r="M169" s="165">
        <f t="shared" si="28"/>
        <v>0.91999999999999993</v>
      </c>
      <c r="N169" s="22"/>
      <c r="O169" s="21">
        <f t="shared" si="18"/>
        <v>0.9</v>
      </c>
      <c r="P169" s="21">
        <f t="shared" si="19"/>
        <v>1.38</v>
      </c>
      <c r="Q169" s="21">
        <f t="shared" si="20"/>
        <v>2.2999999999999998</v>
      </c>
    </row>
    <row r="170" spans="2:17" x14ac:dyDescent="0.25">
      <c r="B170" s="131">
        <v>0.91</v>
      </c>
      <c r="C170" s="39">
        <v>-10.191912942959382</v>
      </c>
      <c r="D170" s="39">
        <v>-26.185174711303716</v>
      </c>
      <c r="E170" s="39">
        <f t="shared" si="21"/>
        <v>2.2999999999999998</v>
      </c>
      <c r="F170" s="105">
        <f t="shared" si="22"/>
        <v>-12.491912942959381</v>
      </c>
      <c r="G170" s="39">
        <f t="shared" si="23"/>
        <v>-28.485174711303717</v>
      </c>
      <c r="H170" s="39">
        <f t="shared" si="29"/>
        <v>0</v>
      </c>
      <c r="I170" s="120">
        <f t="shared" si="24"/>
        <v>0</v>
      </c>
      <c r="J170" s="39">
        <f t="shared" si="27"/>
        <v>2.2999999999999998</v>
      </c>
      <c r="K170" s="120">
        <f t="shared" si="25"/>
        <v>0.4</v>
      </c>
      <c r="L170" s="165">
        <f t="shared" si="26"/>
        <v>0.91999999999999993</v>
      </c>
      <c r="M170" s="165">
        <f t="shared" si="28"/>
        <v>0.91999999999999993</v>
      </c>
      <c r="N170" s="22"/>
      <c r="O170" s="21">
        <f t="shared" si="18"/>
        <v>0.91</v>
      </c>
      <c r="P170" s="21">
        <f t="shared" si="19"/>
        <v>1.38</v>
      </c>
      <c r="Q170" s="21">
        <f t="shared" si="20"/>
        <v>2.2999999999999998</v>
      </c>
    </row>
    <row r="171" spans="2:17" x14ac:dyDescent="0.25">
      <c r="B171" s="131">
        <v>0.92</v>
      </c>
      <c r="C171" s="39">
        <v>-9.7523197616628359</v>
      </c>
      <c r="D171" s="39">
        <v>-25.805220448178314</v>
      </c>
      <c r="E171" s="39">
        <f t="shared" si="21"/>
        <v>2.2999999999999998</v>
      </c>
      <c r="F171" s="105">
        <f t="shared" si="22"/>
        <v>-12.052319761662837</v>
      </c>
      <c r="G171" s="39">
        <f t="shared" si="23"/>
        <v>-28.105220448178315</v>
      </c>
      <c r="H171" s="39">
        <f t="shared" si="29"/>
        <v>0</v>
      </c>
      <c r="I171" s="120">
        <f t="shared" si="24"/>
        <v>0</v>
      </c>
      <c r="J171" s="39">
        <f t="shared" si="27"/>
        <v>2.2999999999999998</v>
      </c>
      <c r="K171" s="120">
        <f t="shared" si="25"/>
        <v>0.4</v>
      </c>
      <c r="L171" s="165">
        <f t="shared" si="26"/>
        <v>0.91999999999999993</v>
      </c>
      <c r="M171" s="165">
        <f t="shared" si="28"/>
        <v>0.91999999999999993</v>
      </c>
      <c r="N171" s="22"/>
      <c r="O171" s="21">
        <f t="shared" si="18"/>
        <v>0.92</v>
      </c>
      <c r="P171" s="21">
        <f t="shared" si="19"/>
        <v>1.38</v>
      </c>
      <c r="Q171" s="21">
        <f t="shared" si="20"/>
        <v>2.2999999999999998</v>
      </c>
    </row>
    <row r="172" spans="2:17" x14ac:dyDescent="0.25">
      <c r="B172" s="131">
        <v>0.93</v>
      </c>
      <c r="C172" s="39">
        <v>-9.3127265803662951</v>
      </c>
      <c r="D172" s="39">
        <v>-25.425266185052919</v>
      </c>
      <c r="E172" s="39">
        <f t="shared" si="21"/>
        <v>2.2999999999999998</v>
      </c>
      <c r="F172" s="105">
        <f t="shared" si="22"/>
        <v>-11.612726580366296</v>
      </c>
      <c r="G172" s="39">
        <f t="shared" si="23"/>
        <v>-27.72526618505292</v>
      </c>
      <c r="H172" s="39">
        <f t="shared" si="29"/>
        <v>0</v>
      </c>
      <c r="I172" s="120">
        <f t="shared" si="24"/>
        <v>0</v>
      </c>
      <c r="J172" s="39">
        <f t="shared" si="27"/>
        <v>2.2999999999999998</v>
      </c>
      <c r="K172" s="120">
        <f t="shared" si="25"/>
        <v>0.4</v>
      </c>
      <c r="L172" s="165">
        <f t="shared" si="26"/>
        <v>0.91999999999999993</v>
      </c>
      <c r="M172" s="165">
        <f t="shared" si="28"/>
        <v>0.91999999999999993</v>
      </c>
      <c r="N172" s="22"/>
      <c r="O172" s="21">
        <f t="shared" si="18"/>
        <v>0.93</v>
      </c>
      <c r="P172" s="21">
        <f t="shared" si="19"/>
        <v>1.38</v>
      </c>
      <c r="Q172" s="21">
        <f t="shared" si="20"/>
        <v>2.2999999999999998</v>
      </c>
    </row>
    <row r="173" spans="2:17" x14ac:dyDescent="0.25">
      <c r="B173" s="131">
        <v>0.94</v>
      </c>
      <c r="C173" s="39">
        <v>-8.873133399069749</v>
      </c>
      <c r="D173" s="39">
        <v>-25.045311921927514</v>
      </c>
      <c r="E173" s="39">
        <f t="shared" si="21"/>
        <v>2.2999999999999998</v>
      </c>
      <c r="F173" s="105">
        <f t="shared" si="22"/>
        <v>-11.173133399069748</v>
      </c>
      <c r="G173" s="39">
        <f t="shared" si="23"/>
        <v>-27.345311921927514</v>
      </c>
      <c r="H173" s="39">
        <f t="shared" si="29"/>
        <v>0</v>
      </c>
      <c r="I173" s="120">
        <f t="shared" si="24"/>
        <v>0</v>
      </c>
      <c r="J173" s="39">
        <f t="shared" si="27"/>
        <v>2.2999999999999998</v>
      </c>
      <c r="K173" s="120">
        <f t="shared" si="25"/>
        <v>0.4</v>
      </c>
      <c r="L173" s="165">
        <f t="shared" si="26"/>
        <v>0.91999999999999993</v>
      </c>
      <c r="M173" s="165">
        <f t="shared" si="28"/>
        <v>0.91999999999999993</v>
      </c>
      <c r="N173" s="22"/>
      <c r="O173" s="21">
        <f t="shared" si="18"/>
        <v>0.94</v>
      </c>
      <c r="P173" s="21">
        <f t="shared" si="19"/>
        <v>1.38</v>
      </c>
      <c r="Q173" s="21">
        <f t="shared" si="20"/>
        <v>2.2999999999999998</v>
      </c>
    </row>
    <row r="174" spans="2:17" x14ac:dyDescent="0.25">
      <c r="B174" s="131">
        <v>0.95</v>
      </c>
      <c r="C174" s="39">
        <v>-8.4335402177732028</v>
      </c>
      <c r="D174" s="39">
        <v>-24.665357658802115</v>
      </c>
      <c r="E174" s="39">
        <f t="shared" si="21"/>
        <v>2.2999999999999998</v>
      </c>
      <c r="F174" s="105">
        <f t="shared" si="22"/>
        <v>-10.733540217773204</v>
      </c>
      <c r="G174" s="39">
        <f t="shared" si="23"/>
        <v>-26.965357658802116</v>
      </c>
      <c r="H174" s="39">
        <f t="shared" si="29"/>
        <v>0</v>
      </c>
      <c r="I174" s="120">
        <f t="shared" si="24"/>
        <v>0</v>
      </c>
      <c r="J174" s="39">
        <f t="shared" si="27"/>
        <v>2.2999999999999998</v>
      </c>
      <c r="K174" s="120">
        <f t="shared" si="25"/>
        <v>0.4</v>
      </c>
      <c r="L174" s="165">
        <f t="shared" si="26"/>
        <v>0.91999999999999993</v>
      </c>
      <c r="M174" s="165">
        <f t="shared" si="28"/>
        <v>0.91999999999999993</v>
      </c>
      <c r="N174" s="22"/>
      <c r="O174" s="21">
        <f t="shared" si="18"/>
        <v>0.95</v>
      </c>
      <c r="P174" s="21">
        <f t="shared" si="19"/>
        <v>1.38</v>
      </c>
      <c r="Q174" s="21">
        <f t="shared" si="20"/>
        <v>2.2999999999999998</v>
      </c>
    </row>
    <row r="175" spans="2:17" x14ac:dyDescent="0.25">
      <c r="B175" s="131">
        <v>0.96</v>
      </c>
      <c r="C175" s="39">
        <v>-7.9939470364767367</v>
      </c>
      <c r="D175" s="39">
        <v>-24.285403395676799</v>
      </c>
      <c r="E175" s="39">
        <f t="shared" si="21"/>
        <v>2.2999999999999998</v>
      </c>
      <c r="F175" s="105">
        <f t="shared" si="22"/>
        <v>-10.293947036476737</v>
      </c>
      <c r="G175" s="39">
        <f t="shared" si="23"/>
        <v>-26.585403395676799</v>
      </c>
      <c r="H175" s="39">
        <f t="shared" si="29"/>
        <v>0</v>
      </c>
      <c r="I175" s="120">
        <f t="shared" si="24"/>
        <v>0</v>
      </c>
      <c r="J175" s="39">
        <f t="shared" si="27"/>
        <v>2.2999999999999998</v>
      </c>
      <c r="K175" s="120">
        <f t="shared" si="25"/>
        <v>0.4</v>
      </c>
      <c r="L175" s="165">
        <f t="shared" si="26"/>
        <v>0.91999999999999993</v>
      </c>
      <c r="M175" s="165">
        <f t="shared" si="28"/>
        <v>0.91999999999999993</v>
      </c>
      <c r="N175" s="22"/>
      <c r="O175" s="21">
        <f t="shared" si="18"/>
        <v>0.96</v>
      </c>
      <c r="P175" s="21">
        <f t="shared" si="19"/>
        <v>1.38</v>
      </c>
      <c r="Q175" s="21">
        <f t="shared" si="20"/>
        <v>2.2999999999999998</v>
      </c>
    </row>
    <row r="176" spans="2:17" x14ac:dyDescent="0.25">
      <c r="B176" s="131">
        <v>0.97</v>
      </c>
      <c r="C176" s="39">
        <v>-7.5543538551801905</v>
      </c>
      <c r="D176" s="39">
        <v>-23.905449132551396</v>
      </c>
      <c r="E176" s="39">
        <f t="shared" si="21"/>
        <v>2.2999999999999998</v>
      </c>
      <c r="F176" s="105">
        <f t="shared" si="22"/>
        <v>-9.8543538551801895</v>
      </c>
      <c r="G176" s="39">
        <f t="shared" si="23"/>
        <v>-26.205449132551397</v>
      </c>
      <c r="H176" s="39">
        <f t="shared" si="29"/>
        <v>0</v>
      </c>
      <c r="I176" s="120">
        <f t="shared" si="24"/>
        <v>0</v>
      </c>
      <c r="J176" s="39">
        <f t="shared" si="27"/>
        <v>2.2999999999999998</v>
      </c>
      <c r="K176" s="120">
        <f t="shared" si="25"/>
        <v>0.4</v>
      </c>
      <c r="L176" s="165">
        <f t="shared" si="26"/>
        <v>0.91999999999999993</v>
      </c>
      <c r="M176" s="165">
        <f t="shared" si="28"/>
        <v>0.91999999999999993</v>
      </c>
      <c r="N176" s="22"/>
      <c r="O176" s="21">
        <f t="shared" si="18"/>
        <v>0.97</v>
      </c>
      <c r="P176" s="21">
        <f t="shared" si="19"/>
        <v>1.38</v>
      </c>
      <c r="Q176" s="21">
        <f t="shared" si="20"/>
        <v>2.2999999999999998</v>
      </c>
    </row>
    <row r="177" spans="2:17" x14ac:dyDescent="0.25">
      <c r="B177" s="131">
        <v>0.98</v>
      </c>
      <c r="C177" s="39">
        <v>-7.1147606738836426</v>
      </c>
      <c r="D177" s="39">
        <v>-23.525494869425998</v>
      </c>
      <c r="E177" s="39">
        <f t="shared" si="21"/>
        <v>2.2999999999999998</v>
      </c>
      <c r="F177" s="105">
        <f t="shared" si="22"/>
        <v>-9.4147606738836416</v>
      </c>
      <c r="G177" s="39">
        <f t="shared" si="23"/>
        <v>-25.825494869425999</v>
      </c>
      <c r="H177" s="39">
        <f t="shared" si="29"/>
        <v>0</v>
      </c>
      <c r="I177" s="120">
        <f t="shared" si="24"/>
        <v>0</v>
      </c>
      <c r="J177" s="39">
        <f t="shared" si="27"/>
        <v>2.2999999999999998</v>
      </c>
      <c r="K177" s="120">
        <f t="shared" si="25"/>
        <v>0.4</v>
      </c>
      <c r="L177" s="165">
        <f t="shared" si="26"/>
        <v>0.91999999999999993</v>
      </c>
      <c r="M177" s="165">
        <f t="shared" si="28"/>
        <v>0.91999999999999993</v>
      </c>
      <c r="N177" s="22"/>
      <c r="O177" s="21">
        <f t="shared" si="18"/>
        <v>0.98</v>
      </c>
      <c r="P177" s="21">
        <f t="shared" si="19"/>
        <v>1.38</v>
      </c>
      <c r="Q177" s="21">
        <f t="shared" si="20"/>
        <v>2.2999999999999998</v>
      </c>
    </row>
    <row r="178" spans="2:17" x14ac:dyDescent="0.25">
      <c r="B178" s="131">
        <v>0.99</v>
      </c>
      <c r="C178" s="39">
        <v>-6.6751674925870983</v>
      </c>
      <c r="D178" s="39">
        <v>-23.145540606300592</v>
      </c>
      <c r="E178" s="39">
        <f t="shared" si="21"/>
        <v>2.2999999999999998</v>
      </c>
      <c r="F178" s="105">
        <f t="shared" si="22"/>
        <v>-8.9751674925870972</v>
      </c>
      <c r="G178" s="39">
        <f t="shared" si="23"/>
        <v>-25.445540606300593</v>
      </c>
      <c r="H178" s="39">
        <f t="shared" si="29"/>
        <v>0</v>
      </c>
      <c r="I178" s="120">
        <f t="shared" si="24"/>
        <v>0</v>
      </c>
      <c r="J178" s="39">
        <f t="shared" si="27"/>
        <v>2.2999999999999998</v>
      </c>
      <c r="K178" s="120">
        <f t="shared" si="25"/>
        <v>0.4</v>
      </c>
      <c r="L178" s="165">
        <f t="shared" si="26"/>
        <v>0.91999999999999993</v>
      </c>
      <c r="M178" s="165">
        <f t="shared" si="28"/>
        <v>0.91999999999999993</v>
      </c>
      <c r="N178" s="22"/>
      <c r="O178" s="21">
        <f t="shared" si="18"/>
        <v>0.99</v>
      </c>
      <c r="P178" s="21">
        <f t="shared" si="19"/>
        <v>1.38</v>
      </c>
      <c r="Q178" s="21">
        <f t="shared" si="20"/>
        <v>2.2999999999999998</v>
      </c>
    </row>
    <row r="179" spans="2:17" x14ac:dyDescent="0.25">
      <c r="B179" s="131">
        <v>1</v>
      </c>
      <c r="C179" s="39">
        <v>-6.2355743112905522</v>
      </c>
      <c r="D179" s="39">
        <v>-22.765586343175194</v>
      </c>
      <c r="E179" s="39">
        <f t="shared" si="21"/>
        <v>2.2999999999999998</v>
      </c>
      <c r="F179" s="105">
        <f t="shared" si="22"/>
        <v>-8.5355743112905529</v>
      </c>
      <c r="G179" s="39">
        <f t="shared" si="23"/>
        <v>-25.065586343175195</v>
      </c>
      <c r="H179" s="39">
        <f t="shared" si="29"/>
        <v>0</v>
      </c>
      <c r="I179" s="120">
        <f t="shared" si="24"/>
        <v>0</v>
      </c>
      <c r="J179" s="39">
        <f t="shared" si="27"/>
        <v>2.2999999999999998</v>
      </c>
      <c r="K179" s="120">
        <f t="shared" si="25"/>
        <v>0.4</v>
      </c>
      <c r="L179" s="165">
        <f t="shared" si="26"/>
        <v>0.91999999999999993</v>
      </c>
      <c r="M179" s="165">
        <f t="shared" si="28"/>
        <v>0.91999999999999993</v>
      </c>
      <c r="N179" s="22"/>
      <c r="O179" s="21">
        <f t="shared" si="18"/>
        <v>1</v>
      </c>
      <c r="P179" s="21">
        <f t="shared" si="19"/>
        <v>1.38</v>
      </c>
      <c r="Q179" s="21">
        <f t="shared" si="20"/>
        <v>2.2999999999999998</v>
      </c>
    </row>
    <row r="180" spans="2:17" x14ac:dyDescent="0.25">
      <c r="B180" s="131">
        <v>1.01</v>
      </c>
      <c r="C180" s="39">
        <v>-5.7959811299940061</v>
      </c>
      <c r="D180" s="39">
        <v>-22.385632080049795</v>
      </c>
      <c r="E180" s="39">
        <f t="shared" si="21"/>
        <v>2.2999999999999998</v>
      </c>
      <c r="F180" s="105">
        <f t="shared" si="22"/>
        <v>-8.095981129994005</v>
      </c>
      <c r="G180" s="39">
        <f t="shared" si="23"/>
        <v>-24.685632080049796</v>
      </c>
      <c r="H180" s="39">
        <f t="shared" si="29"/>
        <v>0</v>
      </c>
      <c r="I180" s="120">
        <f t="shared" si="24"/>
        <v>0</v>
      </c>
      <c r="J180" s="39">
        <f t="shared" si="27"/>
        <v>2.2999999999999998</v>
      </c>
      <c r="K180" s="120">
        <f t="shared" si="25"/>
        <v>0.4</v>
      </c>
      <c r="L180" s="165">
        <f t="shared" si="26"/>
        <v>0.91999999999999993</v>
      </c>
      <c r="M180" s="165">
        <f t="shared" si="28"/>
        <v>0.91999999999999993</v>
      </c>
      <c r="N180" s="22"/>
      <c r="O180" s="21">
        <f t="shared" si="18"/>
        <v>1.01</v>
      </c>
      <c r="P180" s="21">
        <f t="shared" si="19"/>
        <v>1.38</v>
      </c>
      <c r="Q180" s="21">
        <f t="shared" si="20"/>
        <v>2.2999999999999998</v>
      </c>
    </row>
    <row r="181" spans="2:17" x14ac:dyDescent="0.25">
      <c r="B181" s="131">
        <v>1.02</v>
      </c>
      <c r="C181" s="39">
        <v>-5.3563879486974582</v>
      </c>
      <c r="D181" s="39">
        <v>-22.00567781692439</v>
      </c>
      <c r="E181" s="39">
        <f t="shared" si="21"/>
        <v>2.2999999999999998</v>
      </c>
      <c r="F181" s="105">
        <f t="shared" si="22"/>
        <v>-7.656387948697458</v>
      </c>
      <c r="G181" s="39">
        <f t="shared" si="23"/>
        <v>-24.305677816924391</v>
      </c>
      <c r="H181" s="39">
        <f t="shared" si="29"/>
        <v>0</v>
      </c>
      <c r="I181" s="120">
        <f t="shared" ref="I181:I212" si="30">IF(F181&lt;0,0,IF(F181&lt;-D$100,$D$134,IF(F181&lt;-2*D$100,$D$135,IF(F181&lt;-3*D$100,$D$136,IF(F181&lt;-4*D$100,$D$137,IF(F181&lt;-5*D$100,$D$138,IF(F181&lt;-6*D$100,$D$139,$D$140)))))))</f>
        <v>0</v>
      </c>
      <c r="J181" s="39">
        <f t="shared" si="27"/>
        <v>2.2999999999999998</v>
      </c>
      <c r="K181" s="120">
        <f t="shared" ref="K181:K212" si="31">IF(F181&lt;0,$E$133,IF(F181&lt;-D$100,$E$134,IF(F181&lt;-2*D$100,$E$135,IF(F181&lt;-3*D$100,$E$136,IF(F181&lt;-4*D$100,$E$137,IF(F181&lt;-5*D$100,$E$138,IF(F181&lt;-6*D$100,$E$139,$E$140)))))))</f>
        <v>0.4</v>
      </c>
      <c r="L181" s="165">
        <f t="shared" si="26"/>
        <v>0.91999999999999993</v>
      </c>
      <c r="M181" s="165">
        <f t="shared" si="28"/>
        <v>0.91999999999999993</v>
      </c>
      <c r="N181" s="22"/>
      <c r="O181" s="21">
        <f t="shared" ref="O181:O212" si="32">B181</f>
        <v>1.02</v>
      </c>
      <c r="P181" s="21">
        <f t="shared" ref="P181:P212" si="33">Q181-M181</f>
        <v>1.38</v>
      </c>
      <c r="Q181" s="21">
        <f t="shared" ref="Q181:Q212" si="34">J181</f>
        <v>2.2999999999999998</v>
      </c>
    </row>
    <row r="182" spans="2:17" x14ac:dyDescent="0.25">
      <c r="B182" s="131">
        <v>1.03</v>
      </c>
      <c r="C182" s="39">
        <v>-4.9167947674009191</v>
      </c>
      <c r="D182" s="39">
        <v>-21.625723553798998</v>
      </c>
      <c r="E182" s="39">
        <f t="shared" si="21"/>
        <v>2.2999999999999998</v>
      </c>
      <c r="F182" s="105">
        <f t="shared" si="22"/>
        <v>-7.216794767400919</v>
      </c>
      <c r="G182" s="39">
        <f t="shared" si="23"/>
        <v>-23.925723553798999</v>
      </c>
      <c r="H182" s="39">
        <f t="shared" si="29"/>
        <v>0</v>
      </c>
      <c r="I182" s="120">
        <f t="shared" si="30"/>
        <v>0</v>
      </c>
      <c r="J182" s="39">
        <f t="shared" si="27"/>
        <v>2.2999999999999998</v>
      </c>
      <c r="K182" s="120">
        <f t="shared" si="31"/>
        <v>0.4</v>
      </c>
      <c r="L182" s="165">
        <f t="shared" si="26"/>
        <v>0.91999999999999993</v>
      </c>
      <c r="M182" s="165">
        <f t="shared" si="28"/>
        <v>0.91999999999999993</v>
      </c>
      <c r="N182" s="22"/>
      <c r="O182" s="21">
        <f t="shared" si="32"/>
        <v>1.03</v>
      </c>
      <c r="P182" s="21">
        <f t="shared" si="33"/>
        <v>1.38</v>
      </c>
      <c r="Q182" s="21">
        <f t="shared" si="34"/>
        <v>2.2999999999999998</v>
      </c>
    </row>
    <row r="183" spans="2:17" x14ac:dyDescent="0.25">
      <c r="B183" s="131">
        <v>1.04</v>
      </c>
      <c r="C183" s="39">
        <v>-4.4772015861043748</v>
      </c>
      <c r="D183" s="39">
        <v>-21.2457692906736</v>
      </c>
      <c r="E183" s="39">
        <f t="shared" si="21"/>
        <v>2.2999999999999998</v>
      </c>
      <c r="F183" s="105">
        <f t="shared" si="22"/>
        <v>-6.7772015861043746</v>
      </c>
      <c r="G183" s="39">
        <f t="shared" si="23"/>
        <v>-23.545769290673601</v>
      </c>
      <c r="H183" s="39">
        <f t="shared" si="29"/>
        <v>0</v>
      </c>
      <c r="I183" s="120">
        <f t="shared" si="30"/>
        <v>0</v>
      </c>
      <c r="J183" s="39">
        <f t="shared" si="27"/>
        <v>2.2999999999999998</v>
      </c>
      <c r="K183" s="120">
        <f t="shared" si="31"/>
        <v>0.4</v>
      </c>
      <c r="L183" s="165">
        <f t="shared" si="26"/>
        <v>0.91999999999999993</v>
      </c>
      <c r="M183" s="165">
        <f t="shared" si="28"/>
        <v>0.91999999999999993</v>
      </c>
      <c r="N183" s="22"/>
      <c r="O183" s="21">
        <f t="shared" si="32"/>
        <v>1.04</v>
      </c>
      <c r="P183" s="21">
        <f t="shared" si="33"/>
        <v>1.38</v>
      </c>
      <c r="Q183" s="21">
        <f t="shared" si="34"/>
        <v>2.2999999999999998</v>
      </c>
    </row>
    <row r="184" spans="2:17" x14ac:dyDescent="0.25">
      <c r="B184" s="131">
        <v>1.05</v>
      </c>
      <c r="C184" s="39">
        <v>-4.0376084048078642</v>
      </c>
      <c r="D184" s="39">
        <v>-20.865815027548237</v>
      </c>
      <c r="E184" s="39">
        <f t="shared" si="21"/>
        <v>2.2999999999999998</v>
      </c>
      <c r="F184" s="105">
        <f t="shared" si="22"/>
        <v>-6.337608404807864</v>
      </c>
      <c r="G184" s="39">
        <f t="shared" si="23"/>
        <v>-23.165815027548238</v>
      </c>
      <c r="H184" s="39">
        <f t="shared" si="29"/>
        <v>0</v>
      </c>
      <c r="I184" s="120">
        <f t="shared" si="30"/>
        <v>0</v>
      </c>
      <c r="J184" s="39">
        <f t="shared" si="27"/>
        <v>2.2999999999999998</v>
      </c>
      <c r="K184" s="120">
        <f t="shared" si="31"/>
        <v>0.4</v>
      </c>
      <c r="L184" s="165">
        <f t="shared" si="26"/>
        <v>0.91999999999999993</v>
      </c>
      <c r="M184" s="165">
        <f t="shared" si="28"/>
        <v>0.91999999999999993</v>
      </c>
      <c r="N184" s="22"/>
      <c r="O184" s="21">
        <f t="shared" si="32"/>
        <v>1.05</v>
      </c>
      <c r="P184" s="21">
        <f t="shared" si="33"/>
        <v>1.38</v>
      </c>
      <c r="Q184" s="21">
        <f t="shared" si="34"/>
        <v>2.2999999999999998</v>
      </c>
    </row>
    <row r="185" spans="2:17" x14ac:dyDescent="0.25">
      <c r="B185" s="131">
        <v>1.06</v>
      </c>
      <c r="C185" s="39">
        <v>-3.5980152235113181</v>
      </c>
      <c r="D185" s="39">
        <v>-20.485860764422835</v>
      </c>
      <c r="E185" s="39">
        <f t="shared" si="21"/>
        <v>2.2999999999999998</v>
      </c>
      <c r="F185" s="105">
        <f t="shared" si="22"/>
        <v>-5.8980152235113179</v>
      </c>
      <c r="G185" s="39">
        <f t="shared" si="23"/>
        <v>-22.785860764422836</v>
      </c>
      <c r="H185" s="39">
        <f t="shared" si="29"/>
        <v>0</v>
      </c>
      <c r="I185" s="120">
        <f t="shared" si="30"/>
        <v>0</v>
      </c>
      <c r="J185" s="39">
        <f t="shared" si="27"/>
        <v>2.2999999999999998</v>
      </c>
      <c r="K185" s="120">
        <f t="shared" si="31"/>
        <v>0.4</v>
      </c>
      <c r="L185" s="165">
        <f t="shared" si="26"/>
        <v>0.91999999999999993</v>
      </c>
      <c r="M185" s="165">
        <f t="shared" si="28"/>
        <v>0.91999999999999993</v>
      </c>
      <c r="N185" s="22"/>
      <c r="O185" s="21">
        <f t="shared" si="32"/>
        <v>1.06</v>
      </c>
      <c r="P185" s="21">
        <f t="shared" si="33"/>
        <v>1.38</v>
      </c>
      <c r="Q185" s="21">
        <f t="shared" si="34"/>
        <v>2.2999999999999998</v>
      </c>
    </row>
    <row r="186" spans="2:17" x14ac:dyDescent="0.25">
      <c r="B186" s="131">
        <v>1.07</v>
      </c>
      <c r="C186" s="39">
        <v>-3.1584220422147773</v>
      </c>
      <c r="D186" s="39">
        <v>-20.10590650129744</v>
      </c>
      <c r="E186" s="39">
        <f t="shared" si="21"/>
        <v>2.2999999999999998</v>
      </c>
      <c r="F186" s="105">
        <f t="shared" si="22"/>
        <v>-5.4584220422147771</v>
      </c>
      <c r="G186" s="39">
        <f t="shared" si="23"/>
        <v>-22.405906501297441</v>
      </c>
      <c r="H186" s="39">
        <f t="shared" si="29"/>
        <v>0</v>
      </c>
      <c r="I186" s="120">
        <f t="shared" si="30"/>
        <v>0</v>
      </c>
      <c r="J186" s="39">
        <f t="shared" si="27"/>
        <v>2.2999999999999998</v>
      </c>
      <c r="K186" s="120">
        <f t="shared" si="31"/>
        <v>0.4</v>
      </c>
      <c r="L186" s="165">
        <f t="shared" si="26"/>
        <v>0.91999999999999993</v>
      </c>
      <c r="M186" s="165">
        <f t="shared" si="28"/>
        <v>0.91999999999999993</v>
      </c>
      <c r="N186" s="22"/>
      <c r="O186" s="21">
        <f t="shared" si="32"/>
        <v>1.07</v>
      </c>
      <c r="P186" s="21">
        <f t="shared" si="33"/>
        <v>1.38</v>
      </c>
      <c r="Q186" s="21">
        <f t="shared" si="34"/>
        <v>2.2999999999999998</v>
      </c>
    </row>
    <row r="187" spans="2:17" x14ac:dyDescent="0.25">
      <c r="B187" s="131">
        <v>1.08</v>
      </c>
      <c r="C187" s="39">
        <v>-2.7188288609182329</v>
      </c>
      <c r="D187" s="39">
        <v>-19.725952238172042</v>
      </c>
      <c r="E187" s="39">
        <f t="shared" si="21"/>
        <v>2.2999999999999998</v>
      </c>
      <c r="F187" s="105">
        <f t="shared" si="22"/>
        <v>-5.0188288609182328</v>
      </c>
      <c r="G187" s="39">
        <f t="shared" si="23"/>
        <v>-22.025952238172042</v>
      </c>
      <c r="H187" s="39">
        <f>IF(F187&lt;0,,IF(H186=0,F187,F187-F186))</f>
        <v>0</v>
      </c>
      <c r="I187" s="120">
        <f t="shared" si="30"/>
        <v>0</v>
      </c>
      <c r="J187" s="39">
        <f t="shared" si="27"/>
        <v>2.2999999999999998</v>
      </c>
      <c r="K187" s="120">
        <f t="shared" si="31"/>
        <v>0.4</v>
      </c>
      <c r="L187" s="165">
        <f t="shared" si="26"/>
        <v>0.91999999999999993</v>
      </c>
      <c r="M187" s="165">
        <f t="shared" si="28"/>
        <v>0.91999999999999993</v>
      </c>
      <c r="N187" s="22"/>
      <c r="O187" s="21">
        <f t="shared" si="32"/>
        <v>1.08</v>
      </c>
      <c r="P187" s="21">
        <f t="shared" si="33"/>
        <v>1.38</v>
      </c>
      <c r="Q187" s="21">
        <f t="shared" si="34"/>
        <v>2.2999999999999998</v>
      </c>
    </row>
    <row r="188" spans="2:17" x14ac:dyDescent="0.25">
      <c r="B188" s="131">
        <v>1.0900000000000001</v>
      </c>
      <c r="C188" s="39">
        <v>-2.2792356796217224</v>
      </c>
      <c r="D188" s="39">
        <v>-19.345997975046679</v>
      </c>
      <c r="E188" s="39">
        <f t="shared" si="21"/>
        <v>2.2999999999999998</v>
      </c>
      <c r="F188" s="105">
        <f>-E188+C188</f>
        <v>-4.5792356796217222</v>
      </c>
      <c r="G188" s="39">
        <f t="shared" si="23"/>
        <v>-21.645997975046679</v>
      </c>
      <c r="H188" s="39">
        <f>IF(F188&lt;0,,IF(H187=0,F188,F188-F187))</f>
        <v>0</v>
      </c>
      <c r="I188" s="120">
        <f t="shared" si="30"/>
        <v>0</v>
      </c>
      <c r="J188" s="39">
        <f t="shared" si="27"/>
        <v>2.2999999999999998</v>
      </c>
      <c r="K188" s="120">
        <f t="shared" si="31"/>
        <v>0.4</v>
      </c>
      <c r="L188" s="165">
        <f t="shared" si="26"/>
        <v>0.91999999999999993</v>
      </c>
      <c r="M188" s="165">
        <f t="shared" si="28"/>
        <v>0.91999999999999993</v>
      </c>
      <c r="N188" s="22"/>
      <c r="O188" s="21">
        <f t="shared" si="32"/>
        <v>1.0900000000000001</v>
      </c>
      <c r="P188" s="21">
        <f t="shared" si="33"/>
        <v>1.38</v>
      </c>
      <c r="Q188" s="21">
        <f t="shared" si="34"/>
        <v>2.2999999999999998</v>
      </c>
    </row>
    <row r="189" spans="2:17" x14ac:dyDescent="0.25">
      <c r="B189" s="131">
        <v>1.1000000000000001</v>
      </c>
      <c r="C189" s="39">
        <v>-1.8396424983251762</v>
      </c>
      <c r="D189" s="39">
        <v>-18.966043711921273</v>
      </c>
      <c r="E189" s="39">
        <f t="shared" si="21"/>
        <v>2.2999999999999998</v>
      </c>
      <c r="F189" s="105">
        <f t="shared" si="22"/>
        <v>-4.1396424983251761</v>
      </c>
      <c r="G189" s="39">
        <f t="shared" si="23"/>
        <v>-21.266043711921274</v>
      </c>
      <c r="H189" s="39">
        <f t="shared" si="29"/>
        <v>0</v>
      </c>
      <c r="I189" s="120">
        <f t="shared" si="30"/>
        <v>0</v>
      </c>
      <c r="J189" s="39">
        <f t="shared" si="27"/>
        <v>2.2999999999999998</v>
      </c>
      <c r="K189" s="120">
        <f t="shared" si="31"/>
        <v>0.4</v>
      </c>
      <c r="L189" s="165">
        <f t="shared" si="26"/>
        <v>0.91999999999999993</v>
      </c>
      <c r="M189" s="165">
        <f t="shared" si="28"/>
        <v>0.91999999999999993</v>
      </c>
      <c r="N189" s="22"/>
      <c r="O189" s="21">
        <f t="shared" si="32"/>
        <v>1.1000000000000001</v>
      </c>
      <c r="P189" s="21">
        <f t="shared" si="33"/>
        <v>1.38</v>
      </c>
      <c r="Q189" s="21">
        <f t="shared" si="34"/>
        <v>2.2999999999999998</v>
      </c>
    </row>
    <row r="190" spans="2:17" x14ac:dyDescent="0.25">
      <c r="B190" s="131">
        <v>1.1100000000000001</v>
      </c>
      <c r="C190" s="39">
        <v>-1.4000493170286319</v>
      </c>
      <c r="D190" s="39">
        <v>-18.586089448795875</v>
      </c>
      <c r="E190" s="39">
        <f t="shared" si="21"/>
        <v>2.2999999999999998</v>
      </c>
      <c r="F190" s="105">
        <f t="shared" si="22"/>
        <v>-3.7000493170286317</v>
      </c>
      <c r="G190" s="39">
        <f t="shared" si="23"/>
        <v>-20.886089448795875</v>
      </c>
      <c r="H190" s="39">
        <f t="shared" si="29"/>
        <v>0</v>
      </c>
      <c r="I190" s="120">
        <f t="shared" si="30"/>
        <v>0</v>
      </c>
      <c r="J190" s="39">
        <f t="shared" si="27"/>
        <v>2.2999999999999998</v>
      </c>
      <c r="K190" s="120">
        <f t="shared" si="31"/>
        <v>0.4</v>
      </c>
      <c r="L190" s="165">
        <f t="shared" si="26"/>
        <v>0.91999999999999993</v>
      </c>
      <c r="M190" s="165">
        <f t="shared" si="28"/>
        <v>0.91999999999999993</v>
      </c>
      <c r="N190" s="22"/>
      <c r="O190" s="21">
        <f t="shared" si="32"/>
        <v>1.1100000000000001</v>
      </c>
      <c r="P190" s="21">
        <f t="shared" si="33"/>
        <v>1.38</v>
      </c>
      <c r="Q190" s="21">
        <f t="shared" si="34"/>
        <v>2.2999999999999998</v>
      </c>
    </row>
    <row r="191" spans="2:17" x14ac:dyDescent="0.25">
      <c r="B191" s="131">
        <v>1.1200000000000001</v>
      </c>
      <c r="C191" s="39">
        <v>-0.9604561357320911</v>
      </c>
      <c r="D191" s="39">
        <v>-18.20613518567048</v>
      </c>
      <c r="E191" s="39">
        <f t="shared" si="21"/>
        <v>2.2999999999999998</v>
      </c>
      <c r="F191" s="105">
        <f t="shared" si="22"/>
        <v>-3.2604561357320909</v>
      </c>
      <c r="G191" s="39">
        <f t="shared" si="23"/>
        <v>-20.50613518567048</v>
      </c>
      <c r="H191" s="39">
        <f t="shared" si="29"/>
        <v>0</v>
      </c>
      <c r="I191" s="120">
        <f t="shared" si="30"/>
        <v>0</v>
      </c>
      <c r="J191" s="39">
        <f t="shared" si="27"/>
        <v>2.2999999999999998</v>
      </c>
      <c r="K191" s="120">
        <f t="shared" si="31"/>
        <v>0.4</v>
      </c>
      <c r="L191" s="165">
        <f t="shared" si="26"/>
        <v>0.91999999999999993</v>
      </c>
      <c r="M191" s="165">
        <f t="shared" si="28"/>
        <v>0.91999999999999993</v>
      </c>
      <c r="N191" s="22"/>
      <c r="O191" s="21">
        <f t="shared" si="32"/>
        <v>1.1200000000000001</v>
      </c>
      <c r="P191" s="21">
        <f t="shared" si="33"/>
        <v>1.38</v>
      </c>
      <c r="Q191" s="21">
        <f t="shared" si="34"/>
        <v>2.2999999999999998</v>
      </c>
    </row>
    <row r="192" spans="2:17" x14ac:dyDescent="0.25">
      <c r="B192" s="131">
        <v>1.1299999999999999</v>
      </c>
      <c r="C192" s="39">
        <v>-0.52086295443557873</v>
      </c>
      <c r="D192" s="39">
        <v>-17.826180922545113</v>
      </c>
      <c r="E192" s="39">
        <f t="shared" si="21"/>
        <v>2.2999999999999998</v>
      </c>
      <c r="F192" s="105">
        <f t="shared" si="22"/>
        <v>-2.8208629544355786</v>
      </c>
      <c r="G192" s="39">
        <f t="shared" si="23"/>
        <v>-20.126180922545114</v>
      </c>
      <c r="H192" s="39">
        <f t="shared" si="29"/>
        <v>0</v>
      </c>
      <c r="I192" s="120">
        <f t="shared" si="30"/>
        <v>0</v>
      </c>
      <c r="J192" s="39">
        <f t="shared" si="27"/>
        <v>2.2999999999999998</v>
      </c>
      <c r="K192" s="120">
        <f t="shared" si="31"/>
        <v>0.4</v>
      </c>
      <c r="L192" s="165">
        <f t="shared" si="26"/>
        <v>0.91999999999999993</v>
      </c>
      <c r="M192" s="165">
        <f t="shared" si="28"/>
        <v>0.91999999999999993</v>
      </c>
      <c r="N192" s="22"/>
      <c r="O192" s="21">
        <f t="shared" si="32"/>
        <v>1.1299999999999999</v>
      </c>
      <c r="P192" s="21">
        <f t="shared" si="33"/>
        <v>1.38</v>
      </c>
      <c r="Q192" s="21">
        <f t="shared" si="34"/>
        <v>2.2999999999999998</v>
      </c>
    </row>
    <row r="193" spans="2:17" x14ac:dyDescent="0.25">
      <c r="B193" s="131">
        <v>1.1399999999999999</v>
      </c>
      <c r="C193" s="39">
        <v>-8.1269773139034385E-2</v>
      </c>
      <c r="D193" s="39">
        <v>-17.446226659419715</v>
      </c>
      <c r="E193" s="39">
        <f t="shared" si="21"/>
        <v>2.2999999999999998</v>
      </c>
      <c r="F193" s="105">
        <f t="shared" si="22"/>
        <v>-2.3812697731390342</v>
      </c>
      <c r="G193" s="39">
        <f t="shared" si="23"/>
        <v>-19.746226659419715</v>
      </c>
      <c r="H193" s="39">
        <f t="shared" si="29"/>
        <v>0</v>
      </c>
      <c r="I193" s="120">
        <f t="shared" si="30"/>
        <v>0</v>
      </c>
      <c r="J193" s="39">
        <f t="shared" si="27"/>
        <v>2.2999999999999998</v>
      </c>
      <c r="K193" s="120">
        <f t="shared" si="31"/>
        <v>0.4</v>
      </c>
      <c r="L193" s="165">
        <f t="shared" si="26"/>
        <v>0.91999999999999993</v>
      </c>
      <c r="M193" s="165">
        <f t="shared" si="28"/>
        <v>0.91999999999999993</v>
      </c>
      <c r="N193" s="22"/>
      <c r="O193" s="21">
        <f t="shared" si="32"/>
        <v>1.1399999999999999</v>
      </c>
      <c r="P193" s="21">
        <f t="shared" si="33"/>
        <v>1.38</v>
      </c>
      <c r="Q193" s="21">
        <f t="shared" si="34"/>
        <v>2.2999999999999998</v>
      </c>
    </row>
    <row r="194" spans="2:17" x14ac:dyDescent="0.25">
      <c r="B194" s="131">
        <v>1.1499999999999999</v>
      </c>
      <c r="C194" s="39">
        <v>0.35832340815746733</v>
      </c>
      <c r="D194" s="39">
        <v>-17.066272396294359</v>
      </c>
      <c r="E194" s="39">
        <f t="shared" si="21"/>
        <v>2.2999999999999998</v>
      </c>
      <c r="F194" s="105">
        <f t="shared" si="22"/>
        <v>-1.9416765918425325</v>
      </c>
      <c r="G194" s="39">
        <f t="shared" si="23"/>
        <v>-19.366272396294359</v>
      </c>
      <c r="H194" s="39">
        <f t="shared" si="29"/>
        <v>0</v>
      </c>
      <c r="I194" s="120">
        <f t="shared" si="30"/>
        <v>0</v>
      </c>
      <c r="J194" s="39">
        <f t="shared" si="27"/>
        <v>2.2999999999999998</v>
      </c>
      <c r="K194" s="120">
        <f t="shared" si="31"/>
        <v>0.4</v>
      </c>
      <c r="L194" s="165">
        <f t="shared" si="26"/>
        <v>0.91999999999999993</v>
      </c>
      <c r="M194" s="165">
        <f t="shared" si="28"/>
        <v>0.91999999999999993</v>
      </c>
      <c r="N194" s="22"/>
      <c r="O194" s="21">
        <f t="shared" si="32"/>
        <v>1.1499999999999999</v>
      </c>
      <c r="P194" s="21">
        <f t="shared" si="33"/>
        <v>1.38</v>
      </c>
      <c r="Q194" s="21">
        <f t="shared" si="34"/>
        <v>2.2999999999999998</v>
      </c>
    </row>
    <row r="195" spans="2:17" x14ac:dyDescent="0.25">
      <c r="B195" s="131">
        <v>1.1599999999999999</v>
      </c>
      <c r="C195" s="39">
        <v>0.797916589454017</v>
      </c>
      <c r="D195" s="39">
        <v>-16.686318133168953</v>
      </c>
      <c r="E195" s="39">
        <f t="shared" si="21"/>
        <v>2.2999999999999998</v>
      </c>
      <c r="F195" s="105">
        <f t="shared" si="22"/>
        <v>-1.5020834105459828</v>
      </c>
      <c r="G195" s="39">
        <f t="shared" si="23"/>
        <v>-18.986318133168954</v>
      </c>
      <c r="H195" s="39">
        <f t="shared" si="29"/>
        <v>0</v>
      </c>
      <c r="I195" s="120">
        <f t="shared" si="30"/>
        <v>0</v>
      </c>
      <c r="J195" s="39">
        <f t="shared" si="27"/>
        <v>2.2999999999999998</v>
      </c>
      <c r="K195" s="120">
        <f t="shared" si="31"/>
        <v>0.4</v>
      </c>
      <c r="L195" s="165">
        <f t="shared" si="26"/>
        <v>0.91999999999999993</v>
      </c>
      <c r="M195" s="165">
        <f t="shared" si="28"/>
        <v>0.91999999999999993</v>
      </c>
      <c r="N195" s="22"/>
      <c r="O195" s="21">
        <f t="shared" si="32"/>
        <v>1.1599999999999999</v>
      </c>
      <c r="P195" s="21">
        <f t="shared" si="33"/>
        <v>1.38</v>
      </c>
      <c r="Q195" s="21">
        <f t="shared" si="34"/>
        <v>2.2999999999999998</v>
      </c>
    </row>
    <row r="196" spans="2:17" x14ac:dyDescent="0.25">
      <c r="B196" s="131">
        <v>1.17</v>
      </c>
      <c r="C196" s="39">
        <v>1.2375097707505613</v>
      </c>
      <c r="D196" s="39">
        <v>-16.306363870043555</v>
      </c>
      <c r="E196" s="39">
        <f t="shared" si="21"/>
        <v>2.2999999999999998</v>
      </c>
      <c r="F196" s="105">
        <f t="shared" si="22"/>
        <v>-1.0624902292494385</v>
      </c>
      <c r="G196" s="39">
        <f t="shared" si="23"/>
        <v>-18.606363870043555</v>
      </c>
      <c r="H196" s="39">
        <f t="shared" si="29"/>
        <v>0</v>
      </c>
      <c r="I196" s="120">
        <f t="shared" si="30"/>
        <v>0</v>
      </c>
      <c r="J196" s="39">
        <f t="shared" si="27"/>
        <v>2.2999999999999998</v>
      </c>
      <c r="K196" s="120">
        <f t="shared" si="31"/>
        <v>0.4</v>
      </c>
      <c r="L196" s="165">
        <f t="shared" si="26"/>
        <v>0.91999999999999993</v>
      </c>
      <c r="M196" s="165">
        <f t="shared" si="28"/>
        <v>0.91999999999999993</v>
      </c>
      <c r="N196" s="22"/>
      <c r="O196" s="21">
        <f t="shared" si="32"/>
        <v>1.17</v>
      </c>
      <c r="P196" s="21">
        <f t="shared" si="33"/>
        <v>1.38</v>
      </c>
      <c r="Q196" s="21">
        <f t="shared" si="34"/>
        <v>2.2999999999999998</v>
      </c>
    </row>
    <row r="197" spans="2:17" x14ac:dyDescent="0.25">
      <c r="B197" s="131">
        <v>1.18</v>
      </c>
      <c r="C197" s="39">
        <v>1.6771029520471075</v>
      </c>
      <c r="D197" s="39">
        <v>-15.926409606918153</v>
      </c>
      <c r="E197" s="39">
        <f t="shared" si="21"/>
        <v>2.2999999999999998</v>
      </c>
      <c r="F197" s="105">
        <f t="shared" si="22"/>
        <v>-0.62289704795289236</v>
      </c>
      <c r="G197" s="39">
        <f t="shared" si="23"/>
        <v>-18.226409606918153</v>
      </c>
      <c r="H197" s="39">
        <f t="shared" si="29"/>
        <v>0</v>
      </c>
      <c r="I197" s="120">
        <f t="shared" si="30"/>
        <v>0</v>
      </c>
      <c r="J197" s="39">
        <f t="shared" si="27"/>
        <v>2.2999999999999998</v>
      </c>
      <c r="K197" s="120">
        <f t="shared" si="31"/>
        <v>0.4</v>
      </c>
      <c r="L197" s="165">
        <f t="shared" si="26"/>
        <v>0.91999999999999993</v>
      </c>
      <c r="M197" s="165">
        <f t="shared" si="28"/>
        <v>0.91999999999999993</v>
      </c>
      <c r="N197" s="22"/>
      <c r="O197" s="21">
        <f t="shared" si="32"/>
        <v>1.18</v>
      </c>
      <c r="P197" s="21">
        <f t="shared" si="33"/>
        <v>1.38</v>
      </c>
      <c r="Q197" s="21">
        <f t="shared" si="34"/>
        <v>2.2999999999999998</v>
      </c>
    </row>
    <row r="198" spans="2:17" x14ac:dyDescent="0.25">
      <c r="B198" s="131">
        <v>1.19</v>
      </c>
      <c r="C198" s="39">
        <v>2.1166961333436536</v>
      </c>
      <c r="D198" s="39">
        <v>-15.546455343792752</v>
      </c>
      <c r="E198" s="39">
        <f t="shared" si="21"/>
        <v>2.2999999999999998</v>
      </c>
      <c r="F198" s="105">
        <f t="shared" si="22"/>
        <v>-0.18330386665634624</v>
      </c>
      <c r="G198" s="39">
        <f t="shared" si="23"/>
        <v>-17.846455343792751</v>
      </c>
      <c r="H198" s="39">
        <f t="shared" si="29"/>
        <v>0</v>
      </c>
      <c r="I198" s="120">
        <f t="shared" si="30"/>
        <v>0</v>
      </c>
      <c r="J198" s="39">
        <f t="shared" si="27"/>
        <v>2.2999999999999998</v>
      </c>
      <c r="K198" s="120">
        <f t="shared" si="31"/>
        <v>0.4</v>
      </c>
      <c r="L198" s="165">
        <f t="shared" si="26"/>
        <v>0.91999999999999993</v>
      </c>
      <c r="M198" s="165">
        <f t="shared" si="28"/>
        <v>0.91999999999999993</v>
      </c>
      <c r="N198" s="22"/>
      <c r="O198" s="21">
        <f t="shared" si="32"/>
        <v>1.19</v>
      </c>
      <c r="P198" s="21">
        <f t="shared" si="33"/>
        <v>1.38</v>
      </c>
      <c r="Q198" s="21">
        <f t="shared" si="34"/>
        <v>2.2999999999999998</v>
      </c>
    </row>
    <row r="199" spans="2:17" x14ac:dyDescent="0.25">
      <c r="B199" s="131">
        <v>1.2</v>
      </c>
      <c r="C199" s="39">
        <v>2.5562893146401979</v>
      </c>
      <c r="D199" s="39">
        <v>-15.166501080667354</v>
      </c>
      <c r="E199" s="39">
        <f t="shared" si="21"/>
        <v>2.2999999999999998</v>
      </c>
      <c r="F199" s="105">
        <f t="shared" si="22"/>
        <v>0.25628931464019811</v>
      </c>
      <c r="G199" s="39">
        <f t="shared" si="23"/>
        <v>-17.466501080667353</v>
      </c>
      <c r="H199" s="39">
        <f t="shared" si="29"/>
        <v>0.25628931464019811</v>
      </c>
      <c r="I199" s="120">
        <f t="shared" si="30"/>
        <v>0.1</v>
      </c>
      <c r="J199" s="39">
        <f t="shared" si="27"/>
        <v>2.3256289314640197</v>
      </c>
      <c r="K199" s="120">
        <f t="shared" si="31"/>
        <v>0.4</v>
      </c>
      <c r="L199" s="165">
        <f t="shared" si="26"/>
        <v>1.025157258560796E-2</v>
      </c>
      <c r="M199" s="165">
        <f t="shared" si="28"/>
        <v>0.93025157258560787</v>
      </c>
      <c r="N199" s="22"/>
      <c r="O199" s="21">
        <f t="shared" si="32"/>
        <v>1.2</v>
      </c>
      <c r="P199" s="21">
        <f t="shared" si="33"/>
        <v>1.3953773588784117</v>
      </c>
      <c r="Q199" s="21">
        <f t="shared" si="34"/>
        <v>2.3256289314640197</v>
      </c>
    </row>
    <row r="200" spans="2:17" x14ac:dyDescent="0.25">
      <c r="B200" s="131">
        <v>1.21</v>
      </c>
      <c r="C200" s="39">
        <v>2.9958824959367405</v>
      </c>
      <c r="D200" s="39">
        <v>-14.786546817541957</v>
      </c>
      <c r="E200" s="39">
        <f t="shared" si="21"/>
        <v>2.2999999999999998</v>
      </c>
      <c r="F200" s="105">
        <f t="shared" si="22"/>
        <v>0.69588249593674067</v>
      </c>
      <c r="G200" s="39">
        <f t="shared" si="23"/>
        <v>-17.086546817541958</v>
      </c>
      <c r="H200" s="39">
        <f>IF(F200&lt;0,,IF(H199=0,F200,F200-F199))</f>
        <v>0.43959318129654257</v>
      </c>
      <c r="I200" s="120">
        <f t="shared" si="30"/>
        <v>0.1</v>
      </c>
      <c r="J200" s="39">
        <f>J199+I200*H200</f>
        <v>2.369588249593674</v>
      </c>
      <c r="K200" s="120">
        <f t="shared" si="31"/>
        <v>0.4</v>
      </c>
      <c r="L200" s="165">
        <f>IF(J200=$D$133,J200*K200,(J200-J199)*K200)</f>
        <v>1.7583727251861702E-2</v>
      </c>
      <c r="M200" s="165">
        <f t="shared" si="28"/>
        <v>0.94783529983746961</v>
      </c>
      <c r="N200" s="22"/>
      <c r="O200" s="21">
        <f t="shared" si="32"/>
        <v>1.21</v>
      </c>
      <c r="P200" s="21">
        <f t="shared" si="33"/>
        <v>1.4217529497562045</v>
      </c>
      <c r="Q200" s="21">
        <f t="shared" si="34"/>
        <v>2.369588249593674</v>
      </c>
    </row>
    <row r="201" spans="2:17" x14ac:dyDescent="0.25">
      <c r="B201" s="131">
        <v>1.22</v>
      </c>
      <c r="C201" s="39">
        <v>3.4354756772332848</v>
      </c>
      <c r="D201" s="39">
        <v>-14.406592554416559</v>
      </c>
      <c r="E201" s="39">
        <f t="shared" si="21"/>
        <v>2.2999999999999998</v>
      </c>
      <c r="F201" s="105">
        <f t="shared" si="22"/>
        <v>1.135475677233285</v>
      </c>
      <c r="G201" s="39">
        <f t="shared" si="23"/>
        <v>-16.706592554416559</v>
      </c>
      <c r="H201" s="39">
        <f t="shared" si="29"/>
        <v>0.43959318129654434</v>
      </c>
      <c r="I201" s="120">
        <f t="shared" si="30"/>
        <v>0.1</v>
      </c>
      <c r="J201" s="39">
        <f t="shared" si="27"/>
        <v>2.4135475677233282</v>
      </c>
      <c r="K201" s="120">
        <f t="shared" si="31"/>
        <v>0.4</v>
      </c>
      <c r="L201" s="165">
        <f t="shared" si="26"/>
        <v>1.7583727251861702E-2</v>
      </c>
      <c r="M201" s="165">
        <f t="shared" si="28"/>
        <v>0.96541902708933136</v>
      </c>
      <c r="N201" s="22"/>
      <c r="O201" s="21">
        <f t="shared" si="32"/>
        <v>1.22</v>
      </c>
      <c r="P201" s="21">
        <f t="shared" si="33"/>
        <v>1.4481285406339968</v>
      </c>
      <c r="Q201" s="21">
        <f t="shared" si="34"/>
        <v>2.4135475677233282</v>
      </c>
    </row>
    <row r="202" spans="2:17" x14ac:dyDescent="0.25">
      <c r="B202" s="131">
        <v>1.23</v>
      </c>
      <c r="C202" s="39">
        <v>3.8750688585297581</v>
      </c>
      <c r="D202" s="39">
        <v>-14.026638291291231</v>
      </c>
      <c r="E202" s="39">
        <f t="shared" si="21"/>
        <v>2.2999999999999998</v>
      </c>
      <c r="F202" s="105">
        <f t="shared" si="22"/>
        <v>1.5750688585297583</v>
      </c>
      <c r="G202" s="39">
        <f t="shared" si="23"/>
        <v>-16.326638291291232</v>
      </c>
      <c r="H202" s="39">
        <f t="shared" si="29"/>
        <v>0.43959318129647329</v>
      </c>
      <c r="I202" s="120">
        <f t="shared" si="30"/>
        <v>0.1</v>
      </c>
      <c r="J202" s="39">
        <f t="shared" si="27"/>
        <v>2.4575068858529754</v>
      </c>
      <c r="K202" s="120">
        <f t="shared" si="31"/>
        <v>0.4</v>
      </c>
      <c r="L202" s="165">
        <f t="shared" si="26"/>
        <v>1.7583727251858861E-2</v>
      </c>
      <c r="M202" s="165">
        <f t="shared" si="28"/>
        <v>0.98300275434119022</v>
      </c>
      <c r="N202" s="22"/>
      <c r="O202" s="21">
        <f t="shared" si="32"/>
        <v>1.23</v>
      </c>
      <c r="P202" s="21">
        <f t="shared" si="33"/>
        <v>1.4745041315117851</v>
      </c>
      <c r="Q202" s="21">
        <f t="shared" si="34"/>
        <v>2.4575068858529754</v>
      </c>
    </row>
    <row r="203" spans="2:17" x14ac:dyDescent="0.25">
      <c r="B203" s="131">
        <v>1.24</v>
      </c>
      <c r="C203" s="39">
        <v>4.3146620398262989</v>
      </c>
      <c r="D203" s="39">
        <v>-13.646684028165836</v>
      </c>
      <c r="E203" s="39">
        <f t="shared" si="21"/>
        <v>2.2999999999999998</v>
      </c>
      <c r="F203" s="105">
        <f t="shared" si="22"/>
        <v>2.0146620398262991</v>
      </c>
      <c r="G203" s="39">
        <f t="shared" si="23"/>
        <v>-15.946684028165837</v>
      </c>
      <c r="H203" s="39">
        <f t="shared" si="29"/>
        <v>0.43959318129654079</v>
      </c>
      <c r="I203" s="120">
        <f t="shared" si="30"/>
        <v>0.1</v>
      </c>
      <c r="J203" s="39">
        <f t="shared" si="27"/>
        <v>2.5014662039826296</v>
      </c>
      <c r="K203" s="120">
        <f t="shared" si="31"/>
        <v>0.4</v>
      </c>
      <c r="L203" s="165">
        <f t="shared" si="26"/>
        <v>1.7583727251861702E-2</v>
      </c>
      <c r="M203" s="165">
        <f t="shared" si="28"/>
        <v>1.0005864815930519</v>
      </c>
      <c r="N203" s="22"/>
      <c r="O203" s="21">
        <f t="shared" si="32"/>
        <v>1.24</v>
      </c>
      <c r="P203" s="21">
        <f t="shared" si="33"/>
        <v>1.5008797223895778</v>
      </c>
      <c r="Q203" s="21">
        <f t="shared" si="34"/>
        <v>2.5014662039826296</v>
      </c>
    </row>
    <row r="204" spans="2:17" x14ac:dyDescent="0.25">
      <c r="B204" s="131">
        <v>1.25</v>
      </c>
      <c r="C204" s="39">
        <v>4.7542552211228433</v>
      </c>
      <c r="D204" s="39">
        <v>-13.266729765040438</v>
      </c>
      <c r="E204" s="39">
        <f t="shared" si="21"/>
        <v>2.2999999999999998</v>
      </c>
      <c r="F204" s="105">
        <f t="shared" si="22"/>
        <v>2.4542552211228434</v>
      </c>
      <c r="G204" s="39">
        <f t="shared" si="23"/>
        <v>-15.566729765040439</v>
      </c>
      <c r="H204" s="39">
        <f t="shared" si="29"/>
        <v>0.43959318129654434</v>
      </c>
      <c r="I204" s="120">
        <f t="shared" si="30"/>
        <v>0.1</v>
      </c>
      <c r="J204" s="39">
        <f t="shared" si="27"/>
        <v>2.5454255221122839</v>
      </c>
      <c r="K204" s="120">
        <f t="shared" si="31"/>
        <v>0.4</v>
      </c>
      <c r="L204" s="165">
        <f t="shared" si="26"/>
        <v>1.7583727251861702E-2</v>
      </c>
      <c r="M204" s="165">
        <f t="shared" si="28"/>
        <v>1.0181702088449136</v>
      </c>
      <c r="N204" s="22"/>
      <c r="O204" s="21">
        <f t="shared" si="32"/>
        <v>1.25</v>
      </c>
      <c r="P204" s="21">
        <f t="shared" si="33"/>
        <v>1.5272553132673703</v>
      </c>
      <c r="Q204" s="21">
        <f t="shared" si="34"/>
        <v>2.5454255221122839</v>
      </c>
    </row>
    <row r="205" spans="2:17" x14ac:dyDescent="0.25">
      <c r="B205" s="131">
        <v>1.26</v>
      </c>
      <c r="C205" s="39">
        <v>5.1938484024193876</v>
      </c>
      <c r="D205" s="39">
        <v>-12.886775501915039</v>
      </c>
      <c r="E205" s="39">
        <f t="shared" si="21"/>
        <v>2.2999999999999998</v>
      </c>
      <c r="F205" s="105">
        <f t="shared" si="22"/>
        <v>2.8938484024193878</v>
      </c>
      <c r="G205" s="39">
        <f t="shared" si="23"/>
        <v>-15.18677550191504</v>
      </c>
      <c r="H205" s="39">
        <f t="shared" si="29"/>
        <v>0.43959318129654434</v>
      </c>
      <c r="I205" s="120">
        <f t="shared" si="30"/>
        <v>0.1</v>
      </c>
      <c r="J205" s="39">
        <f t="shared" si="27"/>
        <v>2.5893848402419382</v>
      </c>
      <c r="K205" s="120">
        <f t="shared" si="31"/>
        <v>0.4</v>
      </c>
      <c r="L205" s="165">
        <f t="shared" si="26"/>
        <v>1.7583727251861702E-2</v>
      </c>
      <c r="M205" s="165">
        <f t="shared" si="28"/>
        <v>1.0357539360967754</v>
      </c>
      <c r="N205" s="22"/>
      <c r="O205" s="21">
        <f t="shared" si="32"/>
        <v>1.26</v>
      </c>
      <c r="P205" s="21">
        <f t="shared" si="33"/>
        <v>1.5536309041451628</v>
      </c>
      <c r="Q205" s="21">
        <f t="shared" si="34"/>
        <v>2.5893848402419382</v>
      </c>
    </row>
    <row r="206" spans="2:17" x14ac:dyDescent="0.25">
      <c r="B206" s="131">
        <v>1.27</v>
      </c>
      <c r="C206" s="39">
        <v>5.6334415837159373</v>
      </c>
      <c r="D206" s="39">
        <v>-12.506821238789636</v>
      </c>
      <c r="E206" s="39">
        <f t="shared" si="21"/>
        <v>2.2999999999999998</v>
      </c>
      <c r="F206" s="105">
        <f t="shared" si="22"/>
        <v>3.3334415837159375</v>
      </c>
      <c r="G206" s="39">
        <f t="shared" si="23"/>
        <v>-14.806821238789635</v>
      </c>
      <c r="H206" s="39">
        <f t="shared" si="29"/>
        <v>0.43959318129654967</v>
      </c>
      <c r="I206" s="120">
        <f t="shared" si="30"/>
        <v>0.1</v>
      </c>
      <c r="J206" s="39">
        <f t="shared" si="27"/>
        <v>2.6333441583715933</v>
      </c>
      <c r="K206" s="120">
        <f t="shared" si="31"/>
        <v>0.4</v>
      </c>
      <c r="L206" s="165">
        <f t="shared" si="26"/>
        <v>1.7583727251862059E-2</v>
      </c>
      <c r="M206" s="165">
        <f t="shared" si="28"/>
        <v>1.0533376633486373</v>
      </c>
      <c r="N206" s="22"/>
      <c r="O206" s="21">
        <f t="shared" si="32"/>
        <v>1.27</v>
      </c>
      <c r="P206" s="21">
        <f t="shared" si="33"/>
        <v>1.580006495022956</v>
      </c>
      <c r="Q206" s="21">
        <f t="shared" si="34"/>
        <v>2.6333441583715933</v>
      </c>
    </row>
    <row r="207" spans="2:17" x14ac:dyDescent="0.25">
      <c r="B207" s="131">
        <v>1.28</v>
      </c>
      <c r="C207" s="39">
        <v>6.0730347650124816</v>
      </c>
      <c r="D207" s="39">
        <v>-12.126866975664237</v>
      </c>
      <c r="E207" s="39">
        <f t="shared" si="21"/>
        <v>2.2999999999999998</v>
      </c>
      <c r="F207" s="105">
        <f t="shared" si="22"/>
        <v>3.7730347650124818</v>
      </c>
      <c r="G207" s="39">
        <f t="shared" si="23"/>
        <v>-14.426866975664236</v>
      </c>
      <c r="H207" s="39">
        <f t="shared" si="29"/>
        <v>0.43959318129654434</v>
      </c>
      <c r="I207" s="120">
        <f t="shared" si="30"/>
        <v>0.1</v>
      </c>
      <c r="J207" s="39">
        <f t="shared" si="27"/>
        <v>2.6773034765012476</v>
      </c>
      <c r="K207" s="120">
        <f t="shared" si="31"/>
        <v>0.4</v>
      </c>
      <c r="L207" s="165">
        <f t="shared" si="26"/>
        <v>1.7583727251861702E-2</v>
      </c>
      <c r="M207" s="165">
        <f t="shared" si="28"/>
        <v>1.0709213906004991</v>
      </c>
      <c r="N207" s="22"/>
      <c r="O207" s="21">
        <f t="shared" si="32"/>
        <v>1.28</v>
      </c>
      <c r="P207" s="21">
        <f t="shared" si="33"/>
        <v>1.6063820859007485</v>
      </c>
      <c r="Q207" s="21">
        <f t="shared" si="34"/>
        <v>2.6773034765012476</v>
      </c>
    </row>
    <row r="208" spans="2:17" x14ac:dyDescent="0.25">
      <c r="B208" s="131">
        <v>1.29</v>
      </c>
      <c r="C208" s="39">
        <v>6.5126279463090313</v>
      </c>
      <c r="D208" s="39">
        <v>-11.74691271253883</v>
      </c>
      <c r="E208" s="39">
        <f t="shared" si="21"/>
        <v>2.2999999999999998</v>
      </c>
      <c r="F208" s="105">
        <f t="shared" si="22"/>
        <v>4.2126279463090315</v>
      </c>
      <c r="G208" s="39">
        <f t="shared" si="23"/>
        <v>-14.04691271253883</v>
      </c>
      <c r="H208" s="39">
        <f t="shared" si="29"/>
        <v>0.43959318129654967</v>
      </c>
      <c r="I208" s="120">
        <f t="shared" si="30"/>
        <v>0.1</v>
      </c>
      <c r="J208" s="39">
        <f t="shared" si="27"/>
        <v>2.7212627946309027</v>
      </c>
      <c r="K208" s="120">
        <f t="shared" si="31"/>
        <v>0.4</v>
      </c>
      <c r="L208" s="165">
        <f t="shared" si="26"/>
        <v>1.7583727251862059E-2</v>
      </c>
      <c r="M208" s="165">
        <f t="shared" si="28"/>
        <v>1.088505117852361</v>
      </c>
      <c r="N208" s="22"/>
      <c r="O208" s="21">
        <f t="shared" si="32"/>
        <v>1.29</v>
      </c>
      <c r="P208" s="21">
        <f t="shared" si="33"/>
        <v>1.6327576767785417</v>
      </c>
      <c r="Q208" s="21">
        <f t="shared" si="34"/>
        <v>2.7212627946309027</v>
      </c>
    </row>
    <row r="209" spans="2:17" x14ac:dyDescent="0.25">
      <c r="B209" s="131">
        <v>1.3</v>
      </c>
      <c r="C209" s="39">
        <v>6.9522211276055756</v>
      </c>
      <c r="D209" s="39">
        <v>-11.366958449413431</v>
      </c>
      <c r="E209" s="39">
        <f t="shared" si="21"/>
        <v>2.2999999999999998</v>
      </c>
      <c r="F209" s="105">
        <f t="shared" si="22"/>
        <v>4.6522211276055758</v>
      </c>
      <c r="G209" s="39">
        <f t="shared" si="23"/>
        <v>-13.666958449413432</v>
      </c>
      <c r="H209" s="39">
        <f t="shared" si="29"/>
        <v>0.43959318129654434</v>
      </c>
      <c r="I209" s="120">
        <f t="shared" si="30"/>
        <v>0.1</v>
      </c>
      <c r="J209" s="39">
        <f t="shared" si="27"/>
        <v>2.765222112760557</v>
      </c>
      <c r="K209" s="120">
        <f t="shared" si="31"/>
        <v>0.4</v>
      </c>
      <c r="L209" s="165">
        <f t="shared" si="26"/>
        <v>1.7583727251861702E-2</v>
      </c>
      <c r="M209" s="165">
        <f t="shared" si="28"/>
        <v>1.1060888451042228</v>
      </c>
      <c r="N209" s="22"/>
      <c r="O209" s="21">
        <f t="shared" si="32"/>
        <v>1.3</v>
      </c>
      <c r="P209" s="21">
        <f t="shared" si="33"/>
        <v>1.6591332676563342</v>
      </c>
      <c r="Q209" s="21">
        <f t="shared" si="34"/>
        <v>2.765222112760557</v>
      </c>
    </row>
    <row r="210" spans="2:17" x14ac:dyDescent="0.25">
      <c r="B210" s="131">
        <v>1.31</v>
      </c>
      <c r="C210" s="39">
        <v>7.3918143089021129</v>
      </c>
      <c r="D210" s="39">
        <v>-10.98700418628804</v>
      </c>
      <c r="E210" s="39">
        <f t="shared" si="21"/>
        <v>2.2999999999999998</v>
      </c>
      <c r="F210" s="105">
        <f t="shared" si="22"/>
        <v>5.0918143089021131</v>
      </c>
      <c r="G210" s="39">
        <f t="shared" si="23"/>
        <v>-13.287004186288041</v>
      </c>
      <c r="H210" s="39">
        <f t="shared" si="29"/>
        <v>0.43959318129653724</v>
      </c>
      <c r="I210" s="120">
        <f t="shared" si="30"/>
        <v>0.1</v>
      </c>
      <c r="J210" s="39">
        <f t="shared" si="27"/>
        <v>2.8091814308902108</v>
      </c>
      <c r="K210" s="120">
        <f t="shared" si="31"/>
        <v>0.4</v>
      </c>
      <c r="L210" s="165">
        <f t="shared" si="26"/>
        <v>1.7583727251861525E-2</v>
      </c>
      <c r="M210" s="165">
        <f t="shared" si="28"/>
        <v>1.1236725723560843</v>
      </c>
      <c r="N210" s="22"/>
      <c r="O210" s="21">
        <f t="shared" si="32"/>
        <v>1.31</v>
      </c>
      <c r="P210" s="21">
        <f t="shared" si="33"/>
        <v>1.6855088585341265</v>
      </c>
      <c r="Q210" s="21">
        <f t="shared" si="34"/>
        <v>2.8091814308902108</v>
      </c>
    </row>
    <row r="211" spans="2:17" x14ac:dyDescent="0.25">
      <c r="B211" s="131">
        <v>1.32</v>
      </c>
      <c r="C211" s="39">
        <v>7.8314074901986253</v>
      </c>
      <c r="D211" s="39">
        <v>-10.607049923162673</v>
      </c>
      <c r="E211" s="39">
        <f t="shared" si="21"/>
        <v>2.2999999999999998</v>
      </c>
      <c r="F211" s="105">
        <f t="shared" si="22"/>
        <v>5.5314074901986254</v>
      </c>
      <c r="G211" s="39">
        <f t="shared" si="23"/>
        <v>-12.907049923162674</v>
      </c>
      <c r="H211" s="39">
        <f t="shared" si="29"/>
        <v>0.43959318129651237</v>
      </c>
      <c r="I211" s="120">
        <f t="shared" si="30"/>
        <v>0.1</v>
      </c>
      <c r="J211" s="39">
        <f t="shared" si="27"/>
        <v>2.8531407490198619</v>
      </c>
      <c r="K211" s="120">
        <f t="shared" si="31"/>
        <v>0.4</v>
      </c>
      <c r="L211" s="165">
        <f t="shared" si="26"/>
        <v>1.758372725186046E-2</v>
      </c>
      <c r="M211" s="165">
        <f t="shared" si="28"/>
        <v>1.1412562996079447</v>
      </c>
      <c r="N211" s="22"/>
      <c r="O211" s="21">
        <f t="shared" si="32"/>
        <v>1.32</v>
      </c>
      <c r="P211" s="21">
        <f t="shared" si="33"/>
        <v>1.7118844494119172</v>
      </c>
      <c r="Q211" s="21">
        <f t="shared" si="34"/>
        <v>2.8531407490198619</v>
      </c>
    </row>
    <row r="212" spans="2:17" x14ac:dyDescent="0.25">
      <c r="B212" s="131">
        <v>1.33</v>
      </c>
      <c r="C212" s="39">
        <v>8.2710006714951625</v>
      </c>
      <c r="D212" s="39">
        <v>-10.227095660037282</v>
      </c>
      <c r="E212" s="39">
        <f t="shared" si="21"/>
        <v>2.2999999999999998</v>
      </c>
      <c r="F212" s="105">
        <f t="shared" si="22"/>
        <v>5.9710006714951627</v>
      </c>
      <c r="G212" s="39">
        <f t="shared" si="23"/>
        <v>-12.527095660037283</v>
      </c>
      <c r="H212" s="39">
        <f t="shared" si="29"/>
        <v>0.43959318129653724</v>
      </c>
      <c r="I212" s="120">
        <f t="shared" si="30"/>
        <v>0.1</v>
      </c>
      <c r="J212" s="39">
        <f t="shared" si="27"/>
        <v>2.8971000671495157</v>
      </c>
      <c r="K212" s="120">
        <f t="shared" si="31"/>
        <v>0.4</v>
      </c>
      <c r="L212" s="165">
        <f t="shared" si="26"/>
        <v>1.7583727251861525E-2</v>
      </c>
      <c r="M212" s="165">
        <f t="shared" si="28"/>
        <v>1.1588400268598062</v>
      </c>
      <c r="N212" s="22"/>
      <c r="O212" s="21">
        <f t="shared" si="32"/>
        <v>1.33</v>
      </c>
      <c r="P212" s="21">
        <f t="shared" si="33"/>
        <v>1.7382600402897095</v>
      </c>
      <c r="Q212" s="21">
        <f t="shared" si="34"/>
        <v>2.8971000671495157</v>
      </c>
    </row>
    <row r="213" spans="2:17" x14ac:dyDescent="0.25">
      <c r="B213" s="131">
        <v>1.34</v>
      </c>
      <c r="C213" s="39">
        <v>8.7105938527916713</v>
      </c>
      <c r="D213" s="39">
        <v>-9.847141396911919</v>
      </c>
      <c r="E213" s="39">
        <f t="shared" si="21"/>
        <v>2.2999999999999998</v>
      </c>
      <c r="F213" s="105">
        <f t="shared" ref="F213:F276" si="35">-E213+C213</f>
        <v>6.4105938527916715</v>
      </c>
      <c r="G213" s="39">
        <f t="shared" si="23"/>
        <v>-12.14714139691192</v>
      </c>
      <c r="H213" s="39">
        <f t="shared" si="29"/>
        <v>0.43959318129650882</v>
      </c>
      <c r="I213" s="120">
        <f t="shared" ref="I213:I244" si="36">IF(F213&lt;0,0,IF(F213&lt;-D$100,$D$134,IF(F213&lt;-2*D$100,$D$135,IF(F213&lt;-3*D$100,$D$136,IF(F213&lt;-4*D$100,$D$137,IF(F213&lt;-5*D$100,$D$138,IF(F213&lt;-6*D$100,$D$139,$D$140)))))))</f>
        <v>0.1</v>
      </c>
      <c r="J213" s="39">
        <f t="shared" si="27"/>
        <v>2.9410593852791664</v>
      </c>
      <c r="K213" s="120">
        <f t="shared" ref="K213:K244" si="37">IF(F213&lt;0,$E$133,IF(F213&lt;-D$100,$E$134,IF(F213&lt;-2*D$100,$E$135,IF(F213&lt;-3*D$100,$E$136,IF(F213&lt;-4*D$100,$E$137,IF(F213&lt;-5*D$100,$E$138,IF(F213&lt;-6*D$100,$E$139,$E$140)))))))</f>
        <v>0.4</v>
      </c>
      <c r="L213" s="165">
        <f t="shared" si="26"/>
        <v>1.7583727251860283E-2</v>
      </c>
      <c r="M213" s="165">
        <f t="shared" si="28"/>
        <v>1.1764237541116664</v>
      </c>
      <c r="N213" s="22"/>
      <c r="O213" s="21">
        <f t="shared" ref="O213:O244" si="38">B213</f>
        <v>1.34</v>
      </c>
      <c r="P213" s="21">
        <f t="shared" ref="P213:P244" si="39">Q213-M213</f>
        <v>1.7646356311675</v>
      </c>
      <c r="Q213" s="21">
        <f t="shared" ref="Q213:Q244" si="40">J213</f>
        <v>2.9410593852791664</v>
      </c>
    </row>
    <row r="214" spans="2:17" x14ac:dyDescent="0.25">
      <c r="B214" s="131">
        <v>1.35</v>
      </c>
      <c r="C214" s="39">
        <v>9.1501870340882281</v>
      </c>
      <c r="D214" s="39">
        <v>-9.4671871337865081</v>
      </c>
      <c r="E214" s="39">
        <f t="shared" ref="E214:E277" si="41">E213</f>
        <v>2.2999999999999998</v>
      </c>
      <c r="F214" s="105">
        <f t="shared" si="35"/>
        <v>6.8501870340882283</v>
      </c>
      <c r="G214" s="39">
        <f t="shared" ref="G214:G277" si="42">-E214+D214</f>
        <v>-11.767187133786507</v>
      </c>
      <c r="H214" s="39">
        <f t="shared" ref="H214:H277" si="43">IF(F214&lt;0,,IF(H213=0,F214,F214-F213))</f>
        <v>0.43959318129655678</v>
      </c>
      <c r="I214" s="120">
        <f t="shared" si="36"/>
        <v>0.1</v>
      </c>
      <c r="J214" s="39">
        <f t="shared" ref="J214:J277" si="44">J213+I214*H214</f>
        <v>2.985018703408822</v>
      </c>
      <c r="K214" s="120">
        <f t="shared" si="37"/>
        <v>0.4</v>
      </c>
      <c r="L214" s="165">
        <f t="shared" ref="L214:L277" si="45">IF(J214=$D$133,J214*K214,(J214-J213)*K214)</f>
        <v>1.7583727251862236E-2</v>
      </c>
      <c r="M214" s="165">
        <f t="shared" si="28"/>
        <v>1.1940074813635286</v>
      </c>
      <c r="N214" s="22"/>
      <c r="O214" s="21">
        <f t="shared" si="38"/>
        <v>1.35</v>
      </c>
      <c r="P214" s="21">
        <f t="shared" si="39"/>
        <v>1.7910112220452934</v>
      </c>
      <c r="Q214" s="21">
        <f t="shared" si="40"/>
        <v>2.985018703408822</v>
      </c>
    </row>
    <row r="215" spans="2:17" x14ac:dyDescent="0.25">
      <c r="B215" s="131">
        <v>1.36</v>
      </c>
      <c r="C215" s="39">
        <v>9.5897802153847653</v>
      </c>
      <c r="D215" s="39">
        <v>-9.0872328706611167</v>
      </c>
      <c r="E215" s="39">
        <f t="shared" si="41"/>
        <v>2.2999999999999998</v>
      </c>
      <c r="F215" s="105">
        <f t="shared" si="35"/>
        <v>7.2897802153847655</v>
      </c>
      <c r="G215" s="39">
        <f t="shared" si="42"/>
        <v>-11.387232870661116</v>
      </c>
      <c r="H215" s="39">
        <f t="shared" si="43"/>
        <v>0.43959318129653724</v>
      </c>
      <c r="I215" s="120">
        <f t="shared" si="36"/>
        <v>0.1</v>
      </c>
      <c r="J215" s="39">
        <f t="shared" si="44"/>
        <v>3.0289780215384758</v>
      </c>
      <c r="K215" s="120">
        <f t="shared" si="37"/>
        <v>0.4</v>
      </c>
      <c r="L215" s="165">
        <f t="shared" si="45"/>
        <v>1.7583727251861525E-2</v>
      </c>
      <c r="M215" s="165">
        <f t="shared" ref="M215:M278" si="46">IF(J215=$D$133,L215,M214+L215)</f>
        <v>1.2115912086153902</v>
      </c>
      <c r="N215" s="22"/>
      <c r="O215" s="21">
        <f t="shared" si="38"/>
        <v>1.36</v>
      </c>
      <c r="P215" s="21">
        <f t="shared" si="39"/>
        <v>1.8173868129230857</v>
      </c>
      <c r="Q215" s="21">
        <f t="shared" si="40"/>
        <v>3.0289780215384758</v>
      </c>
    </row>
    <row r="216" spans="2:17" x14ac:dyDescent="0.25">
      <c r="B216" s="131">
        <v>1.37</v>
      </c>
      <c r="C216" s="39">
        <v>10.029373396681304</v>
      </c>
      <c r="D216" s="39">
        <v>-8.7072786075357236</v>
      </c>
      <c r="E216" s="39">
        <f t="shared" si="41"/>
        <v>2.2999999999999998</v>
      </c>
      <c r="F216" s="105">
        <f t="shared" si="35"/>
        <v>7.7293733966813045</v>
      </c>
      <c r="G216" s="39">
        <f t="shared" si="42"/>
        <v>-11.007278607535724</v>
      </c>
      <c r="H216" s="39">
        <f t="shared" si="43"/>
        <v>0.43959318129653902</v>
      </c>
      <c r="I216" s="120">
        <f t="shared" si="36"/>
        <v>0.1</v>
      </c>
      <c r="J216" s="39">
        <f t="shared" si="44"/>
        <v>3.0729373396681297</v>
      </c>
      <c r="K216" s="120">
        <f t="shared" si="37"/>
        <v>0.4</v>
      </c>
      <c r="L216" s="165">
        <f t="shared" si="45"/>
        <v>1.7583727251861525E-2</v>
      </c>
      <c r="M216" s="165">
        <f t="shared" si="46"/>
        <v>1.2291749358672517</v>
      </c>
      <c r="N216" s="22"/>
      <c r="O216" s="21">
        <f t="shared" si="38"/>
        <v>1.37</v>
      </c>
      <c r="P216" s="21">
        <f t="shared" si="39"/>
        <v>1.843762403800878</v>
      </c>
      <c r="Q216" s="21">
        <f t="shared" si="40"/>
        <v>3.0729373396681297</v>
      </c>
    </row>
    <row r="217" spans="2:17" x14ac:dyDescent="0.25">
      <c r="B217" s="131">
        <v>1.38</v>
      </c>
      <c r="C217" s="39">
        <v>10.468966577977815</v>
      </c>
      <c r="D217" s="39">
        <v>-8.3273243444103553</v>
      </c>
      <c r="E217" s="39">
        <f t="shared" si="41"/>
        <v>2.2999999999999998</v>
      </c>
      <c r="F217" s="105">
        <f t="shared" si="35"/>
        <v>8.168966577977816</v>
      </c>
      <c r="G217" s="39">
        <f t="shared" si="42"/>
        <v>-10.627324344410354</v>
      </c>
      <c r="H217" s="39">
        <f t="shared" si="43"/>
        <v>0.43959318129651148</v>
      </c>
      <c r="I217" s="120">
        <f t="shared" si="36"/>
        <v>0.1</v>
      </c>
      <c r="J217" s="39">
        <f t="shared" si="44"/>
        <v>3.1168966577977808</v>
      </c>
      <c r="K217" s="120">
        <f t="shared" si="37"/>
        <v>0.4</v>
      </c>
      <c r="L217" s="165">
        <f t="shared" si="45"/>
        <v>1.758372725186046E-2</v>
      </c>
      <c r="M217" s="165">
        <f t="shared" si="46"/>
        <v>1.2467586631191121</v>
      </c>
      <c r="N217" s="22"/>
      <c r="O217" s="21">
        <f t="shared" si="38"/>
        <v>1.38</v>
      </c>
      <c r="P217" s="21">
        <f t="shared" si="39"/>
        <v>1.8701379946786687</v>
      </c>
      <c r="Q217" s="21">
        <f t="shared" si="40"/>
        <v>3.1168966577977808</v>
      </c>
    </row>
    <row r="218" spans="2:17" x14ac:dyDescent="0.25">
      <c r="B218" s="131">
        <v>1.39</v>
      </c>
      <c r="C218" s="39">
        <v>10.90855975927437</v>
      </c>
      <c r="D218" s="39">
        <v>-7.9473700812849462</v>
      </c>
      <c r="E218" s="39">
        <f t="shared" si="41"/>
        <v>2.2999999999999998</v>
      </c>
      <c r="F218" s="105">
        <f t="shared" si="35"/>
        <v>8.608559759274371</v>
      </c>
      <c r="G218" s="39">
        <f t="shared" si="42"/>
        <v>-10.247370081284945</v>
      </c>
      <c r="H218" s="39">
        <f t="shared" si="43"/>
        <v>0.439593181296555</v>
      </c>
      <c r="I218" s="120">
        <f t="shared" si="36"/>
        <v>0.1</v>
      </c>
      <c r="J218" s="39">
        <f t="shared" si="44"/>
        <v>3.1608559759274364</v>
      </c>
      <c r="K218" s="120">
        <f t="shared" si="37"/>
        <v>0.4</v>
      </c>
      <c r="L218" s="165">
        <f t="shared" si="45"/>
        <v>1.7583727251862236E-2</v>
      </c>
      <c r="M218" s="165">
        <f t="shared" si="46"/>
        <v>1.2643423903709743</v>
      </c>
      <c r="N218" s="22"/>
      <c r="O218" s="21">
        <f t="shared" si="38"/>
        <v>1.39</v>
      </c>
      <c r="P218" s="21">
        <f t="shared" si="39"/>
        <v>1.8965135855564621</v>
      </c>
      <c r="Q218" s="21">
        <f t="shared" si="40"/>
        <v>3.1608559759274364</v>
      </c>
    </row>
    <row r="219" spans="2:17" x14ac:dyDescent="0.25">
      <c r="B219" s="131">
        <v>1.4</v>
      </c>
      <c r="C219" s="39">
        <v>11.348152940570909</v>
      </c>
      <c r="D219" s="39">
        <v>-7.567415818159553</v>
      </c>
      <c r="E219" s="39">
        <f t="shared" si="41"/>
        <v>2.2999999999999998</v>
      </c>
      <c r="F219" s="105">
        <f t="shared" si="35"/>
        <v>9.0481529405709082</v>
      </c>
      <c r="G219" s="39">
        <f t="shared" si="42"/>
        <v>-9.8674158181595537</v>
      </c>
      <c r="H219" s="39">
        <f t="shared" si="43"/>
        <v>0.43959318129653724</v>
      </c>
      <c r="I219" s="120">
        <f t="shared" si="36"/>
        <v>0.1</v>
      </c>
      <c r="J219" s="39">
        <f t="shared" si="44"/>
        <v>3.2048152940570902</v>
      </c>
      <c r="K219" s="120">
        <f t="shared" si="37"/>
        <v>0.4</v>
      </c>
      <c r="L219" s="165">
        <f t="shared" si="45"/>
        <v>1.7583727251861525E-2</v>
      </c>
      <c r="M219" s="165">
        <f t="shared" si="46"/>
        <v>1.2819261176228358</v>
      </c>
      <c r="N219" s="22"/>
      <c r="O219" s="21">
        <f t="shared" si="38"/>
        <v>1.4</v>
      </c>
      <c r="P219" s="21">
        <f t="shared" si="39"/>
        <v>1.9228891764342544</v>
      </c>
      <c r="Q219" s="21">
        <f t="shared" si="40"/>
        <v>3.2048152940570902</v>
      </c>
    </row>
    <row r="220" spans="2:17" x14ac:dyDescent="0.25">
      <c r="B220" s="131">
        <v>1.41</v>
      </c>
      <c r="C220" s="39">
        <v>11.787746121867446</v>
      </c>
      <c r="D220" s="39">
        <v>-7.1874615550341616</v>
      </c>
      <c r="E220" s="39">
        <f t="shared" si="41"/>
        <v>2.2999999999999998</v>
      </c>
      <c r="F220" s="105">
        <f t="shared" si="35"/>
        <v>9.4877461218674455</v>
      </c>
      <c r="G220" s="39">
        <f t="shared" si="42"/>
        <v>-9.4874615550341623</v>
      </c>
      <c r="H220" s="39">
        <f t="shared" si="43"/>
        <v>0.43959318129653724</v>
      </c>
      <c r="I220" s="120">
        <f t="shared" si="36"/>
        <v>0.1</v>
      </c>
      <c r="J220" s="39">
        <f t="shared" si="44"/>
        <v>3.248774612186744</v>
      </c>
      <c r="K220" s="120">
        <f t="shared" si="37"/>
        <v>0.4</v>
      </c>
      <c r="L220" s="165">
        <f t="shared" si="45"/>
        <v>1.7583727251861525E-2</v>
      </c>
      <c r="M220" s="165">
        <f t="shared" si="46"/>
        <v>1.2995098448746973</v>
      </c>
      <c r="N220" s="22"/>
      <c r="O220" s="21">
        <f t="shared" si="38"/>
        <v>1.41</v>
      </c>
      <c r="P220" s="21">
        <f t="shared" si="39"/>
        <v>1.9492647673120467</v>
      </c>
      <c r="Q220" s="21">
        <f t="shared" si="40"/>
        <v>3.248774612186744</v>
      </c>
    </row>
    <row r="221" spans="2:17" x14ac:dyDescent="0.25">
      <c r="B221" s="131">
        <v>1.42</v>
      </c>
      <c r="C221" s="39">
        <v>12.227339303163957</v>
      </c>
      <c r="D221" s="39">
        <v>-6.8075072919087969</v>
      </c>
      <c r="E221" s="39">
        <f t="shared" si="41"/>
        <v>2.2999999999999998</v>
      </c>
      <c r="F221" s="105">
        <f t="shared" si="35"/>
        <v>9.9273393031639579</v>
      </c>
      <c r="G221" s="39">
        <f t="shared" si="42"/>
        <v>-9.1075072919087958</v>
      </c>
      <c r="H221" s="39">
        <f t="shared" si="43"/>
        <v>0.43959318129651237</v>
      </c>
      <c r="I221" s="120">
        <f t="shared" si="36"/>
        <v>0.1</v>
      </c>
      <c r="J221" s="39">
        <f t="shared" si="44"/>
        <v>3.2927339303163952</v>
      </c>
      <c r="K221" s="120">
        <f t="shared" si="37"/>
        <v>0.4</v>
      </c>
      <c r="L221" s="165">
        <f t="shared" si="45"/>
        <v>1.758372725186046E-2</v>
      </c>
      <c r="M221" s="165">
        <f t="shared" si="46"/>
        <v>1.3170935721265578</v>
      </c>
      <c r="N221" s="22"/>
      <c r="O221" s="21">
        <f t="shared" si="38"/>
        <v>1.42</v>
      </c>
      <c r="P221" s="21">
        <f t="shared" si="39"/>
        <v>1.9756403581898374</v>
      </c>
      <c r="Q221" s="21">
        <f t="shared" si="40"/>
        <v>3.2927339303163952</v>
      </c>
    </row>
    <row r="222" spans="2:17" x14ac:dyDescent="0.25">
      <c r="B222" s="131">
        <v>1.43</v>
      </c>
      <c r="C222" s="39">
        <v>12.666932484460467</v>
      </c>
      <c r="D222" s="39">
        <v>-6.4275530287834322</v>
      </c>
      <c r="E222" s="39">
        <f t="shared" si="41"/>
        <v>2.2999999999999998</v>
      </c>
      <c r="F222" s="105">
        <f t="shared" si="35"/>
        <v>10.366932484460467</v>
      </c>
      <c r="G222" s="39">
        <f t="shared" si="42"/>
        <v>-8.7275530287834329</v>
      </c>
      <c r="H222" s="39">
        <f t="shared" si="43"/>
        <v>0.43959318129650882</v>
      </c>
      <c r="I222" s="120">
        <f t="shared" si="36"/>
        <v>0.1</v>
      </c>
      <c r="J222" s="39">
        <f t="shared" si="44"/>
        <v>3.3366932484460459</v>
      </c>
      <c r="K222" s="120">
        <f t="shared" si="37"/>
        <v>0.4</v>
      </c>
      <c r="L222" s="165">
        <f t="shared" si="45"/>
        <v>1.7583727251860283E-2</v>
      </c>
      <c r="M222" s="165">
        <f t="shared" si="46"/>
        <v>1.3346772993784179</v>
      </c>
      <c r="N222" s="22"/>
      <c r="O222" s="21">
        <f t="shared" si="38"/>
        <v>1.43</v>
      </c>
      <c r="P222" s="21">
        <f t="shared" si="39"/>
        <v>2.0020159490676281</v>
      </c>
      <c r="Q222" s="21">
        <f t="shared" si="40"/>
        <v>3.3366932484460459</v>
      </c>
    </row>
    <row r="223" spans="2:17" x14ac:dyDescent="0.25">
      <c r="B223" s="131">
        <v>1.44</v>
      </c>
      <c r="C223" s="39">
        <v>13.106525665757005</v>
      </c>
      <c r="D223" s="39">
        <v>-6.0475987656580408</v>
      </c>
      <c r="E223" s="39">
        <f t="shared" si="41"/>
        <v>2.2999999999999998</v>
      </c>
      <c r="F223" s="105">
        <f t="shared" si="35"/>
        <v>10.806525665757004</v>
      </c>
      <c r="G223" s="39">
        <f t="shared" si="42"/>
        <v>-8.3475987656580415</v>
      </c>
      <c r="H223" s="39">
        <f t="shared" si="43"/>
        <v>0.43959318129653724</v>
      </c>
      <c r="I223" s="120">
        <f t="shared" si="36"/>
        <v>0.1</v>
      </c>
      <c r="J223" s="39">
        <f>J222+I223*H223</f>
        <v>3.3806525665756997</v>
      </c>
      <c r="K223" s="120">
        <f t="shared" si="37"/>
        <v>0.4</v>
      </c>
      <c r="L223" s="165">
        <f t="shared" si="45"/>
        <v>1.7583727251861525E-2</v>
      </c>
      <c r="M223" s="165">
        <f t="shared" si="46"/>
        <v>1.3522610266302795</v>
      </c>
      <c r="N223" s="22"/>
      <c r="O223" s="21">
        <f t="shared" si="38"/>
        <v>1.44</v>
      </c>
      <c r="P223" s="21">
        <f t="shared" si="39"/>
        <v>2.02839153994542</v>
      </c>
      <c r="Q223" s="21">
        <f t="shared" si="40"/>
        <v>3.3806525665756997</v>
      </c>
    </row>
    <row r="224" spans="2:17" x14ac:dyDescent="0.25">
      <c r="B224" s="131">
        <v>1.45</v>
      </c>
      <c r="C224" s="39">
        <v>13.54611884705356</v>
      </c>
      <c r="D224" s="39">
        <v>-5.6676445025326316</v>
      </c>
      <c r="E224" s="39">
        <f t="shared" si="41"/>
        <v>2.2999999999999998</v>
      </c>
      <c r="F224" s="105">
        <f t="shared" si="35"/>
        <v>11.246118847053559</v>
      </c>
      <c r="G224" s="39">
        <f t="shared" si="42"/>
        <v>-7.9676445025326315</v>
      </c>
      <c r="H224" s="39">
        <f t="shared" si="43"/>
        <v>0.439593181296555</v>
      </c>
      <c r="I224" s="120">
        <f t="shared" si="36"/>
        <v>0.1</v>
      </c>
      <c r="J224" s="39">
        <f t="shared" si="44"/>
        <v>3.4246118847053553</v>
      </c>
      <c r="K224" s="120">
        <f t="shared" si="37"/>
        <v>0.4</v>
      </c>
      <c r="L224" s="165">
        <f t="shared" si="45"/>
        <v>1.7583727251862236E-2</v>
      </c>
      <c r="M224" s="165">
        <f t="shared" si="46"/>
        <v>1.3698447538821417</v>
      </c>
      <c r="N224" s="22"/>
      <c r="O224" s="21">
        <f t="shared" si="38"/>
        <v>1.45</v>
      </c>
      <c r="P224" s="21">
        <f t="shared" si="39"/>
        <v>2.0547671308232136</v>
      </c>
      <c r="Q224" s="21">
        <f t="shared" si="40"/>
        <v>3.4246118847053553</v>
      </c>
    </row>
    <row r="225" spans="2:17" x14ac:dyDescent="0.25">
      <c r="B225" s="131">
        <v>1.46</v>
      </c>
      <c r="C225" s="39">
        <v>13.985712028350099</v>
      </c>
      <c r="D225" s="39">
        <v>-5.2876902394072385</v>
      </c>
      <c r="E225" s="39">
        <f t="shared" si="41"/>
        <v>2.2999999999999998</v>
      </c>
      <c r="F225" s="105">
        <f t="shared" si="35"/>
        <v>11.6857120283501</v>
      </c>
      <c r="G225" s="39">
        <f t="shared" si="42"/>
        <v>-7.5876902394072383</v>
      </c>
      <c r="H225" s="39">
        <f t="shared" si="43"/>
        <v>0.43959318129654079</v>
      </c>
      <c r="I225" s="120">
        <f t="shared" si="36"/>
        <v>0.1</v>
      </c>
      <c r="J225" s="39">
        <f t="shared" si="44"/>
        <v>3.4685712028350095</v>
      </c>
      <c r="K225" s="120">
        <f t="shared" si="37"/>
        <v>0.4</v>
      </c>
      <c r="L225" s="165">
        <f t="shared" si="45"/>
        <v>1.7583727251861702E-2</v>
      </c>
      <c r="M225" s="165">
        <f t="shared" si="46"/>
        <v>1.3874284811340034</v>
      </c>
      <c r="N225" s="22"/>
      <c r="O225" s="21">
        <f t="shared" si="38"/>
        <v>1.46</v>
      </c>
      <c r="P225" s="21">
        <f t="shared" si="39"/>
        <v>2.0811427217010063</v>
      </c>
      <c r="Q225" s="21">
        <f t="shared" si="40"/>
        <v>3.4685712028350095</v>
      </c>
    </row>
    <row r="226" spans="2:17" x14ac:dyDescent="0.25">
      <c r="B226" s="131">
        <v>1.47</v>
      </c>
      <c r="C226" s="39">
        <v>14.42530520964665</v>
      </c>
      <c r="D226" s="39">
        <v>-4.9077359762818293</v>
      </c>
      <c r="E226" s="39">
        <f t="shared" si="41"/>
        <v>2.2999999999999998</v>
      </c>
      <c r="F226" s="105">
        <f t="shared" si="35"/>
        <v>12.125305209646651</v>
      </c>
      <c r="G226" s="39">
        <f t="shared" si="42"/>
        <v>-7.2077359762818292</v>
      </c>
      <c r="H226" s="39">
        <f t="shared" si="43"/>
        <v>0.43959318129655145</v>
      </c>
      <c r="I226" s="120">
        <f t="shared" si="36"/>
        <v>0.1</v>
      </c>
      <c r="J226" s="39">
        <f t="shared" si="44"/>
        <v>3.5125305209646647</v>
      </c>
      <c r="K226" s="120">
        <f t="shared" si="37"/>
        <v>0.4</v>
      </c>
      <c r="L226" s="165">
        <f t="shared" si="45"/>
        <v>1.7583727251862059E-2</v>
      </c>
      <c r="M226" s="165">
        <f t="shared" si="46"/>
        <v>1.4050122083858654</v>
      </c>
      <c r="N226" s="22"/>
      <c r="O226" s="21">
        <f t="shared" si="38"/>
        <v>1.47</v>
      </c>
      <c r="P226" s="21">
        <f t="shared" si="39"/>
        <v>2.1075183125787991</v>
      </c>
      <c r="Q226" s="21">
        <f t="shared" si="40"/>
        <v>3.5125305209646647</v>
      </c>
    </row>
    <row r="227" spans="2:17" x14ac:dyDescent="0.25">
      <c r="B227" s="131">
        <v>1.48</v>
      </c>
      <c r="C227" s="39">
        <v>14.864898390943193</v>
      </c>
      <c r="D227" s="39">
        <v>-4.5277817131564326</v>
      </c>
      <c r="E227" s="39">
        <f t="shared" si="41"/>
        <v>2.2999999999999998</v>
      </c>
      <c r="F227" s="105">
        <f t="shared" si="35"/>
        <v>12.564898390943192</v>
      </c>
      <c r="G227" s="39">
        <f t="shared" si="42"/>
        <v>-6.8277817131564325</v>
      </c>
      <c r="H227" s="39">
        <f t="shared" si="43"/>
        <v>0.43959318129654079</v>
      </c>
      <c r="I227" s="120">
        <f t="shared" si="36"/>
        <v>0.1</v>
      </c>
      <c r="J227" s="39">
        <f t="shared" si="44"/>
        <v>3.5564898390943189</v>
      </c>
      <c r="K227" s="120">
        <f t="shared" si="37"/>
        <v>0.4</v>
      </c>
      <c r="L227" s="165">
        <f t="shared" si="45"/>
        <v>1.7583727251861702E-2</v>
      </c>
      <c r="M227" s="165">
        <f t="shared" si="46"/>
        <v>1.4225959356377271</v>
      </c>
      <c r="N227" s="22"/>
      <c r="O227" s="21">
        <f t="shared" si="38"/>
        <v>1.48</v>
      </c>
      <c r="P227" s="21">
        <f t="shared" si="39"/>
        <v>2.1338939034565918</v>
      </c>
      <c r="Q227" s="21">
        <f t="shared" si="40"/>
        <v>3.5564898390943189</v>
      </c>
    </row>
    <row r="228" spans="2:17" x14ac:dyDescent="0.25">
      <c r="B228" s="131">
        <v>1.49</v>
      </c>
      <c r="C228" s="39">
        <v>15.304491572239744</v>
      </c>
      <c r="D228" s="39">
        <v>-4.147827450031027</v>
      </c>
      <c r="E228" s="39">
        <f t="shared" si="41"/>
        <v>2.2999999999999998</v>
      </c>
      <c r="F228" s="105">
        <f t="shared" si="35"/>
        <v>13.004491572239743</v>
      </c>
      <c r="G228" s="39">
        <f t="shared" si="42"/>
        <v>-6.4478274500310269</v>
      </c>
      <c r="H228" s="39">
        <f t="shared" si="43"/>
        <v>0.43959318129655145</v>
      </c>
      <c r="I228" s="120">
        <f t="shared" si="36"/>
        <v>0.1</v>
      </c>
      <c r="J228" s="39">
        <f t="shared" si="44"/>
        <v>3.6004491572239741</v>
      </c>
      <c r="K228" s="120">
        <f t="shared" si="37"/>
        <v>0.4</v>
      </c>
      <c r="L228" s="165">
        <f t="shared" si="45"/>
        <v>1.7583727251862059E-2</v>
      </c>
      <c r="M228" s="165">
        <f t="shared" si="46"/>
        <v>1.4401796628895891</v>
      </c>
      <c r="N228" s="22"/>
      <c r="O228" s="21">
        <f t="shared" si="38"/>
        <v>1.49</v>
      </c>
      <c r="P228" s="21">
        <f t="shared" si="39"/>
        <v>2.160269494334385</v>
      </c>
      <c r="Q228" s="21">
        <f t="shared" si="40"/>
        <v>3.6004491572239741</v>
      </c>
    </row>
    <row r="229" spans="2:17" x14ac:dyDescent="0.25">
      <c r="B229" s="131">
        <v>1.5</v>
      </c>
      <c r="C229" s="39">
        <v>15.744084753536356</v>
      </c>
      <c r="D229" s="39">
        <v>-3.7678731869055611</v>
      </c>
      <c r="E229" s="39">
        <f t="shared" si="41"/>
        <v>2.2999999999999998</v>
      </c>
      <c r="F229" s="105">
        <f t="shared" si="35"/>
        <v>13.444084753536355</v>
      </c>
      <c r="G229" s="39">
        <f t="shared" si="42"/>
        <v>-6.0678731869055609</v>
      </c>
      <c r="H229" s="39">
        <f t="shared" si="43"/>
        <v>0.43959318129661185</v>
      </c>
      <c r="I229" s="120">
        <f t="shared" si="36"/>
        <v>0.1</v>
      </c>
      <c r="J229" s="39">
        <f t="shared" si="44"/>
        <v>3.6444084753536354</v>
      </c>
      <c r="K229" s="120">
        <f t="shared" si="37"/>
        <v>0.4</v>
      </c>
      <c r="L229" s="165">
        <f t="shared" si="45"/>
        <v>1.7583727251864547E-2</v>
      </c>
      <c r="M229" s="165">
        <f t="shared" si="46"/>
        <v>1.4577633901414537</v>
      </c>
      <c r="N229" s="22"/>
      <c r="O229" s="21">
        <f t="shared" si="38"/>
        <v>1.5</v>
      </c>
      <c r="P229" s="21">
        <f t="shared" si="39"/>
        <v>2.1866450852121817</v>
      </c>
      <c r="Q229" s="21">
        <f t="shared" si="40"/>
        <v>3.6444084753536354</v>
      </c>
    </row>
    <row r="230" spans="2:17" x14ac:dyDescent="0.25">
      <c r="B230" s="131">
        <v>1.51</v>
      </c>
      <c r="C230" s="39">
        <v>16.183677934832907</v>
      </c>
      <c r="D230" s="39">
        <v>-3.3879189237801555</v>
      </c>
      <c r="E230" s="39">
        <f t="shared" si="41"/>
        <v>2.2999999999999998</v>
      </c>
      <c r="F230" s="105">
        <f t="shared" si="35"/>
        <v>13.883677934832907</v>
      </c>
      <c r="G230" s="39">
        <f t="shared" si="42"/>
        <v>-5.6879189237801553</v>
      </c>
      <c r="H230" s="39">
        <f t="shared" si="43"/>
        <v>0.43959318129655145</v>
      </c>
      <c r="I230" s="120">
        <f t="shared" si="36"/>
        <v>0.1</v>
      </c>
      <c r="J230" s="39">
        <f t="shared" si="44"/>
        <v>3.6883677934832906</v>
      </c>
      <c r="K230" s="120">
        <f t="shared" si="37"/>
        <v>0.4</v>
      </c>
      <c r="L230" s="165">
        <f t="shared" si="45"/>
        <v>1.7583727251862059E-2</v>
      </c>
      <c r="M230" s="165">
        <f t="shared" si="46"/>
        <v>1.4753471173933157</v>
      </c>
      <c r="N230" s="22"/>
      <c r="O230" s="21">
        <f t="shared" si="38"/>
        <v>1.51</v>
      </c>
      <c r="P230" s="21">
        <f t="shared" si="39"/>
        <v>2.2130206760899749</v>
      </c>
      <c r="Q230" s="21">
        <f t="shared" si="40"/>
        <v>3.6883677934832906</v>
      </c>
    </row>
    <row r="231" spans="2:17" x14ac:dyDescent="0.25">
      <c r="B231" s="131">
        <v>1.52</v>
      </c>
      <c r="C231" s="39">
        <v>16.623271116129445</v>
      </c>
      <c r="D231" s="39">
        <v>-3.0079646606547641</v>
      </c>
      <c r="E231" s="39">
        <f t="shared" si="41"/>
        <v>2.2999999999999998</v>
      </c>
      <c r="F231" s="105">
        <f t="shared" si="35"/>
        <v>14.323271116129444</v>
      </c>
      <c r="G231" s="39">
        <f t="shared" si="42"/>
        <v>-5.3079646606547639</v>
      </c>
      <c r="H231" s="39">
        <f t="shared" si="43"/>
        <v>0.43959318129653724</v>
      </c>
      <c r="I231" s="120">
        <f t="shared" si="36"/>
        <v>0.1</v>
      </c>
      <c r="J231" s="39">
        <f t="shared" si="44"/>
        <v>3.7323271116129444</v>
      </c>
      <c r="K231" s="120">
        <f t="shared" si="37"/>
        <v>0.4</v>
      </c>
      <c r="L231" s="165">
        <f t="shared" si="45"/>
        <v>1.7583727251861525E-2</v>
      </c>
      <c r="M231" s="165">
        <f t="shared" si="46"/>
        <v>1.4929308446451772</v>
      </c>
      <c r="N231" s="22"/>
      <c r="O231" s="21">
        <f t="shared" si="38"/>
        <v>1.52</v>
      </c>
      <c r="P231" s="21">
        <f t="shared" si="39"/>
        <v>2.2393962669677672</v>
      </c>
      <c r="Q231" s="21">
        <f t="shared" si="40"/>
        <v>3.7323271116129444</v>
      </c>
    </row>
    <row r="232" spans="2:17" x14ac:dyDescent="0.25">
      <c r="B232" s="131">
        <v>1.53</v>
      </c>
      <c r="C232" s="39">
        <v>17.062864297426003</v>
      </c>
      <c r="D232" s="39">
        <v>-2.6280103975293514</v>
      </c>
      <c r="E232" s="39">
        <f t="shared" si="41"/>
        <v>2.2999999999999998</v>
      </c>
      <c r="F232" s="105">
        <f t="shared" si="35"/>
        <v>14.762864297426002</v>
      </c>
      <c r="G232" s="39">
        <f t="shared" si="42"/>
        <v>-4.9280103975293512</v>
      </c>
      <c r="H232" s="39">
        <f t="shared" si="43"/>
        <v>0.43959318129655856</v>
      </c>
      <c r="I232" s="120">
        <f t="shared" si="36"/>
        <v>0.1</v>
      </c>
      <c r="J232" s="39">
        <f t="shared" si="44"/>
        <v>3.7762864297426004</v>
      </c>
      <c r="K232" s="120">
        <f t="shared" si="37"/>
        <v>0.4</v>
      </c>
      <c r="L232" s="165">
        <f t="shared" si="45"/>
        <v>1.7583727251862413E-2</v>
      </c>
      <c r="M232" s="165">
        <f t="shared" si="46"/>
        <v>1.5105145718970396</v>
      </c>
      <c r="N232" s="22"/>
      <c r="O232" s="21">
        <f t="shared" si="38"/>
        <v>1.53</v>
      </c>
      <c r="P232" s="21">
        <f t="shared" si="39"/>
        <v>2.2657718578455608</v>
      </c>
      <c r="Q232" s="21">
        <f t="shared" si="40"/>
        <v>3.7762864297426004</v>
      </c>
    </row>
    <row r="233" spans="2:17" x14ac:dyDescent="0.25">
      <c r="B233" s="131">
        <v>1.54</v>
      </c>
      <c r="C233" s="39">
        <v>17.50245747872254</v>
      </c>
      <c r="D233" s="39">
        <v>-2.2480561344039565</v>
      </c>
      <c r="E233" s="39">
        <f t="shared" si="41"/>
        <v>2.2999999999999998</v>
      </c>
      <c r="F233" s="105">
        <f t="shared" si="35"/>
        <v>15.20245747872254</v>
      </c>
      <c r="G233" s="39">
        <f t="shared" si="42"/>
        <v>-4.5480561344039563</v>
      </c>
      <c r="H233" s="39">
        <f t="shared" si="43"/>
        <v>0.43959318129653724</v>
      </c>
      <c r="I233" s="120">
        <f t="shared" si="36"/>
        <v>0.1</v>
      </c>
      <c r="J233" s="39">
        <f t="shared" si="44"/>
        <v>3.8202457478722542</v>
      </c>
      <c r="K233" s="120">
        <f t="shared" si="37"/>
        <v>0.4</v>
      </c>
      <c r="L233" s="165">
        <f t="shared" si="45"/>
        <v>1.7583727251861525E-2</v>
      </c>
      <c r="M233" s="165">
        <f t="shared" si="46"/>
        <v>1.5280982991489012</v>
      </c>
      <c r="N233" s="22"/>
      <c r="O233" s="21">
        <f t="shared" si="38"/>
        <v>1.54</v>
      </c>
      <c r="P233" s="21">
        <f t="shared" si="39"/>
        <v>2.2921474487233531</v>
      </c>
      <c r="Q233" s="21">
        <f t="shared" si="40"/>
        <v>3.8202457478722542</v>
      </c>
    </row>
    <row r="234" spans="2:17" x14ac:dyDescent="0.25">
      <c r="B234" s="131">
        <v>1.55</v>
      </c>
      <c r="C234" s="39">
        <v>17.942050660019007</v>
      </c>
      <c r="D234" s="39">
        <v>-1.8681018712786397</v>
      </c>
      <c r="E234" s="39">
        <f t="shared" si="41"/>
        <v>2.2999999999999998</v>
      </c>
      <c r="F234" s="105">
        <f t="shared" si="35"/>
        <v>15.642050660019006</v>
      </c>
      <c r="G234" s="39">
        <f t="shared" si="42"/>
        <v>-4.1681018712786395</v>
      </c>
      <c r="H234" s="39">
        <f t="shared" si="43"/>
        <v>0.43959318129646618</v>
      </c>
      <c r="I234" s="120">
        <f t="shared" si="36"/>
        <v>0.1</v>
      </c>
      <c r="J234" s="39">
        <f t="shared" si="44"/>
        <v>3.8642050660019009</v>
      </c>
      <c r="K234" s="120">
        <f t="shared" si="37"/>
        <v>0.4</v>
      </c>
      <c r="L234" s="165">
        <f t="shared" si="45"/>
        <v>1.7583727251858684E-2</v>
      </c>
      <c r="M234" s="165">
        <f t="shared" si="46"/>
        <v>1.5456820264007598</v>
      </c>
      <c r="N234" s="22"/>
      <c r="O234" s="21">
        <f t="shared" si="38"/>
        <v>1.55</v>
      </c>
      <c r="P234" s="21">
        <f t="shared" si="39"/>
        <v>2.3185230396011409</v>
      </c>
      <c r="Q234" s="21">
        <f t="shared" si="40"/>
        <v>3.8642050660019009</v>
      </c>
    </row>
    <row r="235" spans="2:17" x14ac:dyDescent="0.25">
      <c r="B235" s="131">
        <v>1.56</v>
      </c>
      <c r="C235" s="39">
        <v>18.381643841315558</v>
      </c>
      <c r="D235" s="39">
        <v>-1.4881476081532341</v>
      </c>
      <c r="E235" s="39">
        <f t="shared" si="41"/>
        <v>2.2999999999999998</v>
      </c>
      <c r="F235" s="105">
        <f t="shared" si="35"/>
        <v>16.081643841315557</v>
      </c>
      <c r="G235" s="39">
        <f t="shared" si="42"/>
        <v>-3.7881476081532339</v>
      </c>
      <c r="H235" s="39">
        <f t="shared" si="43"/>
        <v>0.43959318129655145</v>
      </c>
      <c r="I235" s="120">
        <f t="shared" si="36"/>
        <v>0.1</v>
      </c>
      <c r="J235" s="39">
        <f t="shared" si="44"/>
        <v>3.9081643841315561</v>
      </c>
      <c r="K235" s="120">
        <f t="shared" si="37"/>
        <v>0.4</v>
      </c>
      <c r="L235" s="165">
        <f t="shared" si="45"/>
        <v>1.7583727251862059E-2</v>
      </c>
      <c r="M235" s="165">
        <f t="shared" si="46"/>
        <v>1.5632657536526218</v>
      </c>
      <c r="N235" s="22"/>
      <c r="O235" s="21">
        <f t="shared" si="38"/>
        <v>1.56</v>
      </c>
      <c r="P235" s="21">
        <f t="shared" si="39"/>
        <v>2.3448986304789345</v>
      </c>
      <c r="Q235" s="21">
        <f t="shared" si="40"/>
        <v>3.9081643841315561</v>
      </c>
    </row>
    <row r="236" spans="2:17" x14ac:dyDescent="0.25">
      <c r="B236" s="131">
        <v>1.57</v>
      </c>
      <c r="C236" s="39">
        <v>18.821237022612095</v>
      </c>
      <c r="D236" s="39">
        <v>-1.1081933450278427</v>
      </c>
      <c r="E236" s="39">
        <f t="shared" si="41"/>
        <v>2.2999999999999998</v>
      </c>
      <c r="F236" s="105">
        <f t="shared" si="35"/>
        <v>16.521237022612095</v>
      </c>
      <c r="G236" s="39">
        <f t="shared" si="42"/>
        <v>-3.4081933450278425</v>
      </c>
      <c r="H236" s="39">
        <f t="shared" si="43"/>
        <v>0.43959318129653724</v>
      </c>
      <c r="I236" s="120">
        <f t="shared" si="36"/>
        <v>0.1</v>
      </c>
      <c r="J236" s="39">
        <f t="shared" si="44"/>
        <v>3.9521237022612099</v>
      </c>
      <c r="K236" s="120">
        <f t="shared" si="37"/>
        <v>0.4</v>
      </c>
      <c r="L236" s="165">
        <f t="shared" si="45"/>
        <v>1.7583727251861525E-2</v>
      </c>
      <c r="M236" s="165">
        <f t="shared" si="46"/>
        <v>1.5808494809044833</v>
      </c>
      <c r="N236" s="22"/>
      <c r="O236" s="21">
        <f t="shared" si="38"/>
        <v>1.57</v>
      </c>
      <c r="P236" s="21">
        <f t="shared" si="39"/>
        <v>2.3712742213567264</v>
      </c>
      <c r="Q236" s="21">
        <f t="shared" si="40"/>
        <v>3.9521237022612099</v>
      </c>
    </row>
    <row r="237" spans="2:17" x14ac:dyDescent="0.25">
      <c r="B237" s="131">
        <v>1.58</v>
      </c>
      <c r="C237" s="39">
        <v>19.260830203908633</v>
      </c>
      <c r="D237" s="39">
        <v>-0.72823908190245135</v>
      </c>
      <c r="E237" s="39">
        <f t="shared" si="41"/>
        <v>2.2999999999999998</v>
      </c>
      <c r="F237" s="105">
        <f t="shared" si="35"/>
        <v>16.960830203908632</v>
      </c>
      <c r="G237" s="39">
        <f t="shared" si="42"/>
        <v>-3.0282390819024512</v>
      </c>
      <c r="H237" s="39">
        <f t="shared" si="43"/>
        <v>0.43959318129653724</v>
      </c>
      <c r="I237" s="120">
        <f t="shared" si="36"/>
        <v>0.1</v>
      </c>
      <c r="J237" s="39">
        <f t="shared" si="44"/>
        <v>3.9960830203908637</v>
      </c>
      <c r="K237" s="120">
        <f t="shared" si="37"/>
        <v>0.4</v>
      </c>
      <c r="L237" s="165">
        <f t="shared" si="45"/>
        <v>1.7583727251861525E-2</v>
      </c>
      <c r="M237" s="165">
        <f t="shared" si="46"/>
        <v>1.5984332081563448</v>
      </c>
      <c r="N237" s="22"/>
      <c r="O237" s="21">
        <f t="shared" si="38"/>
        <v>1.58</v>
      </c>
      <c r="P237" s="21">
        <f t="shared" si="39"/>
        <v>2.3976498122345191</v>
      </c>
      <c r="Q237" s="21">
        <f t="shared" si="40"/>
        <v>3.9960830203908637</v>
      </c>
    </row>
    <row r="238" spans="2:17" x14ac:dyDescent="0.25">
      <c r="B238" s="131">
        <v>1.59</v>
      </c>
      <c r="C238" s="39">
        <v>19.700423385205191</v>
      </c>
      <c r="D238" s="39">
        <v>-0.3482848187770351</v>
      </c>
      <c r="E238" s="39">
        <f t="shared" si="41"/>
        <v>2.2999999999999998</v>
      </c>
      <c r="F238" s="105">
        <f t="shared" si="35"/>
        <v>17.40042338520519</v>
      </c>
      <c r="G238" s="39">
        <f t="shared" si="42"/>
        <v>-2.6482848187770349</v>
      </c>
      <c r="H238" s="39">
        <f t="shared" si="43"/>
        <v>0.43959318129655856</v>
      </c>
      <c r="I238" s="120">
        <f t="shared" si="36"/>
        <v>0.1</v>
      </c>
      <c r="J238" s="39">
        <f t="shared" si="44"/>
        <v>4.0400423385205197</v>
      </c>
      <c r="K238" s="120">
        <f t="shared" si="37"/>
        <v>0.4</v>
      </c>
      <c r="L238" s="165">
        <f t="shared" si="45"/>
        <v>1.7583727251862413E-2</v>
      </c>
      <c r="M238" s="165">
        <f t="shared" si="46"/>
        <v>1.6160169354082072</v>
      </c>
      <c r="N238" s="22"/>
      <c r="O238" s="21">
        <f t="shared" si="38"/>
        <v>1.59</v>
      </c>
      <c r="P238" s="21">
        <f t="shared" si="39"/>
        <v>2.4240254031123127</v>
      </c>
      <c r="Q238" s="21">
        <f t="shared" si="40"/>
        <v>4.0400423385205197</v>
      </c>
    </row>
    <row r="239" spans="2:17" x14ac:dyDescent="0.25">
      <c r="B239" s="131">
        <v>1.6</v>
      </c>
      <c r="C239" s="39">
        <v>20.140016566501728</v>
      </c>
      <c r="D239" s="39">
        <v>3.1669444348356279E-2</v>
      </c>
      <c r="E239" s="39">
        <f t="shared" si="41"/>
        <v>2.2999999999999998</v>
      </c>
      <c r="F239" s="105">
        <f t="shared" si="35"/>
        <v>17.840016566501728</v>
      </c>
      <c r="G239" s="39">
        <f t="shared" si="42"/>
        <v>-2.2683305556516435</v>
      </c>
      <c r="H239" s="39">
        <f t="shared" si="43"/>
        <v>0.43959318129653724</v>
      </c>
      <c r="I239" s="120">
        <f t="shared" si="36"/>
        <v>0.1</v>
      </c>
      <c r="J239" s="39">
        <f t="shared" si="44"/>
        <v>4.0840016566501731</v>
      </c>
      <c r="K239" s="120">
        <f t="shared" si="37"/>
        <v>0.4</v>
      </c>
      <c r="L239" s="165">
        <f t="shared" si="45"/>
        <v>1.7583727251861348E-2</v>
      </c>
      <c r="M239" s="165">
        <f t="shared" si="46"/>
        <v>1.6336006626600685</v>
      </c>
      <c r="N239" s="22"/>
      <c r="O239" s="21">
        <f t="shared" si="38"/>
        <v>1.6</v>
      </c>
      <c r="P239" s="21">
        <f t="shared" si="39"/>
        <v>2.4504009939901046</v>
      </c>
      <c r="Q239" s="21">
        <f t="shared" si="40"/>
        <v>4.0840016566501731</v>
      </c>
    </row>
    <row r="240" spans="2:17" x14ac:dyDescent="0.25">
      <c r="B240" s="131">
        <v>1.61</v>
      </c>
      <c r="C240" s="39">
        <v>20.579609747798283</v>
      </c>
      <c r="D240" s="39">
        <v>0.41162370747376542</v>
      </c>
      <c r="E240" s="39">
        <f t="shared" si="41"/>
        <v>2.2999999999999998</v>
      </c>
      <c r="F240" s="105">
        <f t="shared" si="35"/>
        <v>18.279609747798283</v>
      </c>
      <c r="G240" s="39">
        <f t="shared" si="42"/>
        <v>-1.8883762925262344</v>
      </c>
      <c r="H240" s="39">
        <f t="shared" si="43"/>
        <v>0.439593181296555</v>
      </c>
      <c r="I240" s="120">
        <f t="shared" si="36"/>
        <v>0.1</v>
      </c>
      <c r="J240" s="39">
        <f t="shared" si="44"/>
        <v>4.1279609747798283</v>
      </c>
      <c r="K240" s="120">
        <f t="shared" si="37"/>
        <v>0.4</v>
      </c>
      <c r="L240" s="165">
        <f t="shared" si="45"/>
        <v>1.7583727251862059E-2</v>
      </c>
      <c r="M240" s="165">
        <f t="shared" si="46"/>
        <v>1.6511843899119305</v>
      </c>
      <c r="N240" s="22"/>
      <c r="O240" s="21">
        <f t="shared" si="38"/>
        <v>1.61</v>
      </c>
      <c r="P240" s="21">
        <f t="shared" si="39"/>
        <v>2.4767765848678978</v>
      </c>
      <c r="Q240" s="21">
        <f t="shared" si="40"/>
        <v>4.1279609747798283</v>
      </c>
    </row>
    <row r="241" spans="2:17" x14ac:dyDescent="0.25">
      <c r="B241" s="131">
        <v>1.62</v>
      </c>
      <c r="C241" s="39">
        <v>21.019202929094821</v>
      </c>
      <c r="D241" s="39">
        <v>0.7915779705991568</v>
      </c>
      <c r="E241" s="39">
        <f t="shared" si="41"/>
        <v>2.2999999999999998</v>
      </c>
      <c r="F241" s="105">
        <f t="shared" si="35"/>
        <v>18.71920292909482</v>
      </c>
      <c r="G241" s="39">
        <f t="shared" si="42"/>
        <v>-1.508422029400843</v>
      </c>
      <c r="H241" s="39">
        <f t="shared" si="43"/>
        <v>0.43959318129653724</v>
      </c>
      <c r="I241" s="120">
        <f t="shared" si="36"/>
        <v>0.1</v>
      </c>
      <c r="J241" s="39">
        <f t="shared" si="44"/>
        <v>4.1719202929094816</v>
      </c>
      <c r="K241" s="120">
        <f t="shared" si="37"/>
        <v>0.4</v>
      </c>
      <c r="L241" s="165">
        <f t="shared" si="45"/>
        <v>1.7583727251861348E-2</v>
      </c>
      <c r="M241" s="165">
        <f t="shared" si="46"/>
        <v>1.6687681171637918</v>
      </c>
      <c r="N241" s="22"/>
      <c r="O241" s="21">
        <f t="shared" si="38"/>
        <v>1.62</v>
      </c>
      <c r="P241" s="21">
        <f t="shared" si="39"/>
        <v>2.50315217574569</v>
      </c>
      <c r="Q241" s="21">
        <f t="shared" si="40"/>
        <v>4.1719202929094816</v>
      </c>
    </row>
    <row r="242" spans="2:17" x14ac:dyDescent="0.25">
      <c r="B242" s="131">
        <v>1.63</v>
      </c>
      <c r="C242" s="39">
        <v>21.458796110391287</v>
      </c>
      <c r="D242" s="39">
        <v>1.1715322337244771</v>
      </c>
      <c r="E242" s="39">
        <f t="shared" si="41"/>
        <v>2.2999999999999998</v>
      </c>
      <c r="F242" s="105">
        <f t="shared" si="35"/>
        <v>19.158796110391286</v>
      </c>
      <c r="G242" s="39">
        <f t="shared" si="42"/>
        <v>-1.1284677662755227</v>
      </c>
      <c r="H242" s="39">
        <f t="shared" si="43"/>
        <v>0.43959318129646618</v>
      </c>
      <c r="I242" s="120">
        <f t="shared" si="36"/>
        <v>0.15000000000000002</v>
      </c>
      <c r="J242" s="39">
        <f t="shared" si="44"/>
        <v>4.2378592701039519</v>
      </c>
      <c r="K242" s="120">
        <f t="shared" si="37"/>
        <v>0.4</v>
      </c>
      <c r="L242" s="165">
        <f t="shared" si="45"/>
        <v>2.6375590877788114E-2</v>
      </c>
      <c r="M242" s="165">
        <f t="shared" si="46"/>
        <v>1.6951437080415799</v>
      </c>
      <c r="N242" s="22"/>
      <c r="O242" s="21">
        <f t="shared" si="38"/>
        <v>1.63</v>
      </c>
      <c r="P242" s="21">
        <f t="shared" si="39"/>
        <v>2.542715562062372</v>
      </c>
      <c r="Q242" s="21">
        <f t="shared" si="40"/>
        <v>4.2378592701039519</v>
      </c>
    </row>
    <row r="243" spans="2:17" x14ac:dyDescent="0.25">
      <c r="B243" s="131">
        <v>1.64</v>
      </c>
      <c r="C243" s="39">
        <v>21.898389291687842</v>
      </c>
      <c r="D243" s="39">
        <v>1.5514864968498863</v>
      </c>
      <c r="E243" s="39">
        <f t="shared" si="41"/>
        <v>2.2999999999999998</v>
      </c>
      <c r="F243" s="105">
        <f t="shared" si="35"/>
        <v>19.598389291687841</v>
      </c>
      <c r="G243" s="39">
        <f t="shared" si="42"/>
        <v>-0.74851350315011356</v>
      </c>
      <c r="H243" s="39">
        <f t="shared" si="43"/>
        <v>0.439593181296555</v>
      </c>
      <c r="I243" s="120">
        <f t="shared" si="36"/>
        <v>0.15000000000000002</v>
      </c>
      <c r="J243" s="39">
        <f t="shared" si="44"/>
        <v>4.3037982472984355</v>
      </c>
      <c r="K243" s="120">
        <f t="shared" si="37"/>
        <v>0.4</v>
      </c>
      <c r="L243" s="165">
        <f t="shared" si="45"/>
        <v>2.6375590877793443E-2</v>
      </c>
      <c r="M243" s="165">
        <f t="shared" si="46"/>
        <v>1.7215192989193733</v>
      </c>
      <c r="N243" s="22"/>
      <c r="O243" s="21">
        <f t="shared" si="38"/>
        <v>1.64</v>
      </c>
      <c r="P243" s="21">
        <f t="shared" si="39"/>
        <v>2.582278948379062</v>
      </c>
      <c r="Q243" s="21">
        <f t="shared" si="40"/>
        <v>4.3037982472984355</v>
      </c>
    </row>
    <row r="244" spans="2:17" x14ac:dyDescent="0.25">
      <c r="B244" s="131">
        <v>1.65</v>
      </c>
      <c r="C244" s="39">
        <v>22.337982472984379</v>
      </c>
      <c r="D244" s="39">
        <v>1.9314407599752776</v>
      </c>
      <c r="E244" s="39">
        <f t="shared" si="41"/>
        <v>2.2999999999999998</v>
      </c>
      <c r="F244" s="105">
        <f t="shared" si="35"/>
        <v>20.037982472984378</v>
      </c>
      <c r="G244" s="39">
        <f t="shared" si="42"/>
        <v>-0.36855924002472218</v>
      </c>
      <c r="H244" s="39">
        <f t="shared" si="43"/>
        <v>0.43959318129653724</v>
      </c>
      <c r="I244" s="120">
        <f t="shared" si="36"/>
        <v>0.15000000000000002</v>
      </c>
      <c r="J244" s="39">
        <f t="shared" si="44"/>
        <v>4.3697372244929165</v>
      </c>
      <c r="K244" s="120">
        <f t="shared" si="37"/>
        <v>0.4</v>
      </c>
      <c r="L244" s="165">
        <f t="shared" si="45"/>
        <v>2.6375590877792378E-2</v>
      </c>
      <c r="M244" s="165">
        <f t="shared" si="46"/>
        <v>1.7478948897971656</v>
      </c>
      <c r="N244" s="22"/>
      <c r="O244" s="21">
        <f t="shared" si="38"/>
        <v>1.65</v>
      </c>
      <c r="P244" s="21">
        <f t="shared" si="39"/>
        <v>2.6218423346957511</v>
      </c>
      <c r="Q244" s="21">
        <f t="shared" si="40"/>
        <v>4.3697372244929165</v>
      </c>
    </row>
    <row r="245" spans="2:17" x14ac:dyDescent="0.25">
      <c r="B245" s="131">
        <v>1.66</v>
      </c>
      <c r="C245" s="39">
        <v>22.777575654280938</v>
      </c>
      <c r="D245" s="39">
        <v>2.3113950231006939</v>
      </c>
      <c r="E245" s="39">
        <f t="shared" si="41"/>
        <v>2.2999999999999998</v>
      </c>
      <c r="F245" s="105">
        <f t="shared" si="35"/>
        <v>20.477575654280937</v>
      </c>
      <c r="G245" s="39">
        <f t="shared" si="42"/>
        <v>1.1395023100694068E-2</v>
      </c>
      <c r="H245" s="39">
        <f t="shared" si="43"/>
        <v>0.43959318129655856</v>
      </c>
      <c r="I245" s="120">
        <f t="shared" ref="I245:I276" si="47">IF(F245&lt;0,0,IF(F245&lt;-D$100,$D$134,IF(F245&lt;-2*D$100,$D$135,IF(F245&lt;-3*D$100,$D$136,IF(F245&lt;-4*D$100,$D$137,IF(F245&lt;-5*D$100,$D$138,IF(F245&lt;-6*D$100,$D$139,$D$140)))))))</f>
        <v>0.15000000000000002</v>
      </c>
      <c r="J245" s="39">
        <f t="shared" si="44"/>
        <v>4.4356762016874001</v>
      </c>
      <c r="K245" s="120">
        <f t="shared" ref="K245:K276" si="48">IF(F245&lt;0,$E$133,IF(F245&lt;-D$100,$E$134,IF(F245&lt;-2*D$100,$E$135,IF(F245&lt;-3*D$100,$E$136,IF(F245&lt;-4*D$100,$E$137,IF(F245&lt;-5*D$100,$E$138,IF(F245&lt;-6*D$100,$E$139,$E$140)))))))</f>
        <v>0.4</v>
      </c>
      <c r="L245" s="165">
        <f t="shared" si="45"/>
        <v>2.6375590877793443E-2</v>
      </c>
      <c r="M245" s="165">
        <f t="shared" si="46"/>
        <v>1.774270480674959</v>
      </c>
      <c r="N245" s="22"/>
      <c r="O245" s="21">
        <f t="shared" ref="O245:O276" si="49">B245</f>
        <v>1.66</v>
      </c>
      <c r="P245" s="21">
        <f t="shared" ref="P245:P276" si="50">Q245-M245</f>
        <v>2.6614057210124411</v>
      </c>
      <c r="Q245" s="21">
        <f t="shared" ref="Q245:Q276" si="51">J245</f>
        <v>4.4356762016874001</v>
      </c>
    </row>
    <row r="246" spans="2:17" x14ac:dyDescent="0.25">
      <c r="B246" s="131">
        <v>1.67</v>
      </c>
      <c r="C246" s="39">
        <v>23.217168835577475</v>
      </c>
      <c r="D246" s="39">
        <v>2.6913492862260853</v>
      </c>
      <c r="E246" s="39">
        <f t="shared" si="41"/>
        <v>2.2999999999999998</v>
      </c>
      <c r="F246" s="105">
        <f t="shared" si="35"/>
        <v>20.917168835577474</v>
      </c>
      <c r="G246" s="39">
        <f t="shared" si="42"/>
        <v>0.39134928622608545</v>
      </c>
      <c r="H246" s="39">
        <f t="shared" si="43"/>
        <v>0.43959318129653724</v>
      </c>
      <c r="I246" s="120">
        <f t="shared" si="47"/>
        <v>0.15000000000000002</v>
      </c>
      <c r="J246" s="39">
        <f t="shared" si="44"/>
        <v>4.501615178881881</v>
      </c>
      <c r="K246" s="120">
        <f t="shared" si="48"/>
        <v>0.4</v>
      </c>
      <c r="L246" s="165">
        <f t="shared" si="45"/>
        <v>2.6375590877792378E-2</v>
      </c>
      <c r="M246" s="165">
        <f t="shared" si="46"/>
        <v>1.8006460715527512</v>
      </c>
      <c r="N246" s="22"/>
      <c r="O246" s="21">
        <f t="shared" si="49"/>
        <v>1.67</v>
      </c>
      <c r="P246" s="21">
        <f t="shared" si="50"/>
        <v>2.7009691073291298</v>
      </c>
      <c r="Q246" s="21">
        <f t="shared" si="51"/>
        <v>4.501615178881881</v>
      </c>
    </row>
    <row r="247" spans="2:17" x14ac:dyDescent="0.25">
      <c r="B247" s="131">
        <v>1.68</v>
      </c>
      <c r="C247" s="39">
        <v>23.656762016874012</v>
      </c>
      <c r="D247" s="39">
        <v>3.0713035493514766</v>
      </c>
      <c r="E247" s="39">
        <f t="shared" si="41"/>
        <v>2.2999999999999998</v>
      </c>
      <c r="F247" s="105">
        <f t="shared" si="35"/>
        <v>21.356762016874011</v>
      </c>
      <c r="G247" s="39">
        <f t="shared" si="42"/>
        <v>0.77130354935147682</v>
      </c>
      <c r="H247" s="39">
        <f t="shared" si="43"/>
        <v>0.43959318129653724</v>
      </c>
      <c r="I247" s="120">
        <f t="shared" si="47"/>
        <v>0.15000000000000002</v>
      </c>
      <c r="J247" s="39">
        <f t="shared" si="44"/>
        <v>4.5675541560763619</v>
      </c>
      <c r="K247" s="120">
        <f t="shared" si="48"/>
        <v>0.4</v>
      </c>
      <c r="L247" s="165">
        <f t="shared" si="45"/>
        <v>2.6375590877792378E-2</v>
      </c>
      <c r="M247" s="165">
        <f t="shared" si="46"/>
        <v>1.8270216624305435</v>
      </c>
      <c r="N247" s="22"/>
      <c r="O247" s="21">
        <f t="shared" si="49"/>
        <v>1.68</v>
      </c>
      <c r="P247" s="21">
        <f t="shared" si="50"/>
        <v>2.7405324936458184</v>
      </c>
      <c r="Q247" s="21">
        <f t="shared" si="51"/>
        <v>4.5675541560763619</v>
      </c>
    </row>
    <row r="248" spans="2:17" x14ac:dyDescent="0.25">
      <c r="B248" s="131">
        <v>1.69</v>
      </c>
      <c r="C248" s="39">
        <v>24.096355198170482</v>
      </c>
      <c r="D248" s="39">
        <v>3.451257812476797</v>
      </c>
      <c r="E248" s="39">
        <f t="shared" si="41"/>
        <v>2.2999999999999998</v>
      </c>
      <c r="F248" s="105">
        <f t="shared" si="35"/>
        <v>21.796355198170481</v>
      </c>
      <c r="G248" s="39">
        <f t="shared" si="42"/>
        <v>1.1512578124767971</v>
      </c>
      <c r="H248" s="39">
        <f t="shared" si="43"/>
        <v>0.43959318129646974</v>
      </c>
      <c r="I248" s="120">
        <f t="shared" si="47"/>
        <v>0.15000000000000002</v>
      </c>
      <c r="J248" s="39">
        <f t="shared" si="44"/>
        <v>4.6334931332708322</v>
      </c>
      <c r="K248" s="120">
        <f t="shared" si="48"/>
        <v>0.4</v>
      </c>
      <c r="L248" s="165">
        <f t="shared" si="45"/>
        <v>2.6375590877788114E-2</v>
      </c>
      <c r="M248" s="165">
        <f t="shared" si="46"/>
        <v>1.8533972533083316</v>
      </c>
      <c r="N248" s="22"/>
      <c r="O248" s="21">
        <f t="shared" si="49"/>
        <v>1.69</v>
      </c>
      <c r="P248" s="21">
        <f t="shared" si="50"/>
        <v>2.7800958799625004</v>
      </c>
      <c r="Q248" s="21">
        <f t="shared" si="51"/>
        <v>4.6334931332708322</v>
      </c>
    </row>
    <row r="249" spans="2:17" x14ac:dyDescent="0.25">
      <c r="B249" s="131">
        <v>1.7</v>
      </c>
      <c r="C249" s="39">
        <v>24.535948379467033</v>
      </c>
      <c r="D249" s="39">
        <v>3.8312120756022061</v>
      </c>
      <c r="E249" s="39">
        <f t="shared" si="41"/>
        <v>2.2999999999999998</v>
      </c>
      <c r="F249" s="105">
        <f t="shared" si="35"/>
        <v>22.235948379467033</v>
      </c>
      <c r="G249" s="39">
        <f t="shared" si="42"/>
        <v>1.5312120756022063</v>
      </c>
      <c r="H249" s="39">
        <f t="shared" si="43"/>
        <v>0.43959318129655145</v>
      </c>
      <c r="I249" s="120">
        <f t="shared" si="47"/>
        <v>0.15000000000000002</v>
      </c>
      <c r="J249" s="39">
        <f t="shared" si="44"/>
        <v>4.6994321104653149</v>
      </c>
      <c r="K249" s="120">
        <f t="shared" si="48"/>
        <v>0.4</v>
      </c>
      <c r="L249" s="165">
        <f t="shared" si="45"/>
        <v>2.6375590877793089E-2</v>
      </c>
      <c r="M249" s="165">
        <f t="shared" si="46"/>
        <v>1.8797728441861248</v>
      </c>
      <c r="N249" s="22"/>
      <c r="O249" s="21">
        <f t="shared" si="49"/>
        <v>1.7</v>
      </c>
      <c r="P249" s="21">
        <f t="shared" si="50"/>
        <v>2.8196592662791904</v>
      </c>
      <c r="Q249" s="21">
        <f t="shared" si="51"/>
        <v>4.6994321104653149</v>
      </c>
    </row>
    <row r="250" spans="2:17" x14ac:dyDescent="0.25">
      <c r="B250" s="131">
        <v>1.71</v>
      </c>
      <c r="C250" s="39">
        <v>24.97554156076357</v>
      </c>
      <c r="D250" s="39">
        <v>4.2111663387275975</v>
      </c>
      <c r="E250" s="39">
        <f t="shared" si="41"/>
        <v>2.2999999999999998</v>
      </c>
      <c r="F250" s="105">
        <f t="shared" si="35"/>
        <v>22.67554156076357</v>
      </c>
      <c r="G250" s="39">
        <f t="shared" si="42"/>
        <v>1.9111663387275977</v>
      </c>
      <c r="H250" s="39">
        <f t="shared" si="43"/>
        <v>0.43959318129653724</v>
      </c>
      <c r="I250" s="120">
        <f t="shared" si="47"/>
        <v>0.15000000000000002</v>
      </c>
      <c r="J250" s="39">
        <f t="shared" si="44"/>
        <v>4.7653710876597959</v>
      </c>
      <c r="K250" s="120">
        <f t="shared" si="48"/>
        <v>0.4</v>
      </c>
      <c r="L250" s="165">
        <f t="shared" si="45"/>
        <v>2.6375590877792378E-2</v>
      </c>
      <c r="M250" s="165">
        <f t="shared" si="46"/>
        <v>1.9061484350639171</v>
      </c>
      <c r="N250" s="22"/>
      <c r="O250" s="21">
        <f t="shared" si="49"/>
        <v>1.71</v>
      </c>
      <c r="P250" s="21">
        <f t="shared" si="50"/>
        <v>2.8592226525958786</v>
      </c>
      <c r="Q250" s="21">
        <f t="shared" si="51"/>
        <v>4.7653710876597959</v>
      </c>
    </row>
    <row r="251" spans="2:17" x14ac:dyDescent="0.25">
      <c r="B251" s="131">
        <v>1.72</v>
      </c>
      <c r="C251" s="39">
        <v>25.415134742060125</v>
      </c>
      <c r="D251" s="39">
        <v>4.5911206018530066</v>
      </c>
      <c r="E251" s="39">
        <f t="shared" si="41"/>
        <v>2.2999999999999998</v>
      </c>
      <c r="F251" s="105">
        <f t="shared" si="35"/>
        <v>23.115134742060125</v>
      </c>
      <c r="G251" s="39">
        <f t="shared" si="42"/>
        <v>2.2911206018530068</v>
      </c>
      <c r="H251" s="39">
        <f t="shared" si="43"/>
        <v>0.439593181296555</v>
      </c>
      <c r="I251" s="120">
        <f t="shared" si="47"/>
        <v>0.15000000000000002</v>
      </c>
      <c r="J251" s="39">
        <f t="shared" si="44"/>
        <v>4.8313100648542795</v>
      </c>
      <c r="K251" s="120">
        <f t="shared" si="48"/>
        <v>0.4</v>
      </c>
      <c r="L251" s="165">
        <f t="shared" si="45"/>
        <v>2.6375590877793443E-2</v>
      </c>
      <c r="M251" s="165">
        <f t="shared" si="46"/>
        <v>1.9325240259417105</v>
      </c>
      <c r="N251" s="22"/>
      <c r="O251" s="21">
        <f t="shared" si="49"/>
        <v>1.72</v>
      </c>
      <c r="P251" s="21">
        <f t="shared" si="50"/>
        <v>2.898786038912569</v>
      </c>
      <c r="Q251" s="21">
        <f t="shared" si="51"/>
        <v>4.8313100648542795</v>
      </c>
    </row>
    <row r="252" spans="2:17" x14ac:dyDescent="0.25">
      <c r="B252" s="131">
        <v>1.73</v>
      </c>
      <c r="C252" s="39">
        <v>25.854727923356663</v>
      </c>
      <c r="D252" s="39">
        <v>4.971074864978398</v>
      </c>
      <c r="E252" s="39">
        <f t="shared" si="41"/>
        <v>2.2999999999999998</v>
      </c>
      <c r="F252" s="105">
        <f t="shared" si="35"/>
        <v>23.554727923356662</v>
      </c>
      <c r="G252" s="39">
        <f t="shared" si="42"/>
        <v>2.6710748649783982</v>
      </c>
      <c r="H252" s="39">
        <f t="shared" si="43"/>
        <v>0.43959318129653724</v>
      </c>
      <c r="I252" s="120">
        <f t="shared" si="47"/>
        <v>0.15000000000000002</v>
      </c>
      <c r="J252" s="39">
        <f t="shared" si="44"/>
        <v>4.8972490420487604</v>
      </c>
      <c r="K252" s="120">
        <f t="shared" si="48"/>
        <v>0.4</v>
      </c>
      <c r="L252" s="165">
        <f t="shared" si="45"/>
        <v>2.6375590877792378E-2</v>
      </c>
      <c r="M252" s="165">
        <f t="shared" si="46"/>
        <v>1.9588996168195028</v>
      </c>
      <c r="N252" s="22"/>
      <c r="O252" s="21">
        <f t="shared" si="49"/>
        <v>1.73</v>
      </c>
      <c r="P252" s="21">
        <f t="shared" si="50"/>
        <v>2.9383494252292577</v>
      </c>
      <c r="Q252" s="21">
        <f t="shared" si="51"/>
        <v>4.8972490420487604</v>
      </c>
    </row>
    <row r="253" spans="2:17" x14ac:dyDescent="0.25">
      <c r="B253" s="131">
        <v>1.74</v>
      </c>
      <c r="C253" s="39">
        <v>26.294321104653221</v>
      </c>
      <c r="D253" s="39">
        <v>5.3510291281038107</v>
      </c>
      <c r="E253" s="39">
        <f t="shared" si="41"/>
        <v>2.2999999999999998</v>
      </c>
      <c r="F253" s="105">
        <f t="shared" si="35"/>
        <v>23.994321104653221</v>
      </c>
      <c r="G253" s="39">
        <f t="shared" si="42"/>
        <v>3.0510291281038109</v>
      </c>
      <c r="H253" s="39">
        <f t="shared" si="43"/>
        <v>0.43959318129655856</v>
      </c>
      <c r="I253" s="120">
        <f t="shared" si="47"/>
        <v>0.15000000000000002</v>
      </c>
      <c r="J253" s="39">
        <f t="shared" si="44"/>
        <v>4.963188019243244</v>
      </c>
      <c r="K253" s="120">
        <f t="shared" si="48"/>
        <v>0.4</v>
      </c>
      <c r="L253" s="165">
        <f t="shared" si="45"/>
        <v>2.6375590877793443E-2</v>
      </c>
      <c r="M253" s="165">
        <f t="shared" si="46"/>
        <v>1.9852752076972962</v>
      </c>
      <c r="N253" s="22"/>
      <c r="O253" s="21">
        <f t="shared" si="49"/>
        <v>1.74</v>
      </c>
      <c r="P253" s="21">
        <f t="shared" si="50"/>
        <v>2.9779128115459477</v>
      </c>
      <c r="Q253" s="21">
        <f t="shared" si="51"/>
        <v>4.963188019243244</v>
      </c>
    </row>
    <row r="254" spans="2:17" x14ac:dyDescent="0.25">
      <c r="B254" s="131">
        <v>1.75</v>
      </c>
      <c r="C254" s="39">
        <v>26.733914285949758</v>
      </c>
      <c r="D254" s="39">
        <v>5.7309833912292021</v>
      </c>
      <c r="E254" s="39">
        <f t="shared" si="41"/>
        <v>2.2999999999999998</v>
      </c>
      <c r="F254" s="105">
        <f t="shared" si="35"/>
        <v>24.433914285949758</v>
      </c>
      <c r="G254" s="39">
        <f t="shared" si="42"/>
        <v>3.4309833912292023</v>
      </c>
      <c r="H254" s="39">
        <f t="shared" si="43"/>
        <v>0.43959318129653724</v>
      </c>
      <c r="I254" s="120">
        <f t="shared" si="47"/>
        <v>0.15000000000000002</v>
      </c>
      <c r="J254" s="39">
        <f t="shared" si="44"/>
        <v>5.029126996437725</v>
      </c>
      <c r="K254" s="120">
        <f t="shared" si="48"/>
        <v>0.4</v>
      </c>
      <c r="L254" s="165">
        <f t="shared" si="45"/>
        <v>2.6375590877792378E-2</v>
      </c>
      <c r="M254" s="165">
        <f t="shared" si="46"/>
        <v>2.0116507985750887</v>
      </c>
      <c r="N254" s="22"/>
      <c r="O254" s="21">
        <f t="shared" si="49"/>
        <v>1.75</v>
      </c>
      <c r="P254" s="21">
        <f t="shared" si="50"/>
        <v>3.0174761978626363</v>
      </c>
      <c r="Q254" s="21">
        <f t="shared" si="51"/>
        <v>5.029126996437725</v>
      </c>
    </row>
    <row r="255" spans="2:17" x14ac:dyDescent="0.25">
      <c r="B255" s="131">
        <v>1.76</v>
      </c>
      <c r="C255" s="39">
        <v>27.173507467246296</v>
      </c>
      <c r="D255" s="39">
        <v>6.1109376543545935</v>
      </c>
      <c r="E255" s="39">
        <f t="shared" si="41"/>
        <v>2.2999999999999998</v>
      </c>
      <c r="F255" s="105">
        <f t="shared" si="35"/>
        <v>24.873507467246295</v>
      </c>
      <c r="G255" s="39">
        <f t="shared" si="42"/>
        <v>3.8109376543545936</v>
      </c>
      <c r="H255" s="39">
        <f t="shared" si="43"/>
        <v>0.43959318129653724</v>
      </c>
      <c r="I255" s="120">
        <f t="shared" si="47"/>
        <v>0.15000000000000002</v>
      </c>
      <c r="J255" s="39">
        <f t="shared" si="44"/>
        <v>5.0950659736322059</v>
      </c>
      <c r="K255" s="120">
        <f t="shared" si="48"/>
        <v>0.4</v>
      </c>
      <c r="L255" s="165">
        <f t="shared" si="45"/>
        <v>2.6375590877792378E-2</v>
      </c>
      <c r="M255" s="165">
        <f t="shared" si="46"/>
        <v>2.0380263894528809</v>
      </c>
      <c r="N255" s="22"/>
      <c r="O255" s="21">
        <f t="shared" si="49"/>
        <v>1.76</v>
      </c>
      <c r="P255" s="21">
        <f t="shared" si="50"/>
        <v>3.057039584179325</v>
      </c>
      <c r="Q255" s="21">
        <f t="shared" si="51"/>
        <v>5.0950659736322059</v>
      </c>
    </row>
    <row r="256" spans="2:17" x14ac:dyDescent="0.25">
      <c r="B256" s="131">
        <v>1.77</v>
      </c>
      <c r="C256" s="39">
        <v>27.613100648542851</v>
      </c>
      <c r="D256" s="39">
        <v>6.4908919174800062</v>
      </c>
      <c r="E256" s="39">
        <f t="shared" si="41"/>
        <v>2.2999999999999998</v>
      </c>
      <c r="F256" s="105">
        <f t="shared" si="35"/>
        <v>25.31310064854285</v>
      </c>
      <c r="G256" s="39">
        <f t="shared" si="42"/>
        <v>4.1908919174800063</v>
      </c>
      <c r="H256" s="39">
        <f t="shared" si="43"/>
        <v>0.439593181296555</v>
      </c>
      <c r="I256" s="120">
        <f t="shared" si="47"/>
        <v>0.15000000000000002</v>
      </c>
      <c r="J256" s="39">
        <f t="shared" si="44"/>
        <v>5.1610049508266895</v>
      </c>
      <c r="K256" s="120">
        <f t="shared" si="48"/>
        <v>0.4</v>
      </c>
      <c r="L256" s="165">
        <f t="shared" si="45"/>
        <v>2.6375590877793443E-2</v>
      </c>
      <c r="M256" s="165">
        <f t="shared" si="46"/>
        <v>2.0644019803306746</v>
      </c>
      <c r="N256" s="22"/>
      <c r="O256" s="21">
        <f t="shared" si="49"/>
        <v>1.77</v>
      </c>
      <c r="P256" s="21">
        <f t="shared" si="50"/>
        <v>3.096602970496015</v>
      </c>
      <c r="Q256" s="21">
        <f t="shared" si="51"/>
        <v>5.1610049508266895</v>
      </c>
    </row>
    <row r="257" spans="2:17" x14ac:dyDescent="0.25">
      <c r="B257" s="131">
        <v>1.78</v>
      </c>
      <c r="C257" s="39">
        <v>28.052693829839388</v>
      </c>
      <c r="D257" s="39">
        <v>6.8708461806053975</v>
      </c>
      <c r="E257" s="39">
        <f t="shared" si="41"/>
        <v>2.2999999999999998</v>
      </c>
      <c r="F257" s="105">
        <f t="shared" si="35"/>
        <v>25.752693829839387</v>
      </c>
      <c r="G257" s="39">
        <f t="shared" si="42"/>
        <v>4.5708461806053977</v>
      </c>
      <c r="H257" s="39">
        <f t="shared" si="43"/>
        <v>0.43959318129653724</v>
      </c>
      <c r="I257" s="120">
        <f t="shared" si="47"/>
        <v>0.15000000000000002</v>
      </c>
      <c r="J257" s="39">
        <f t="shared" si="44"/>
        <v>5.2269439280211705</v>
      </c>
      <c r="K257" s="120">
        <f t="shared" si="48"/>
        <v>0.4</v>
      </c>
      <c r="L257" s="165">
        <f t="shared" si="45"/>
        <v>2.6375590877792378E-2</v>
      </c>
      <c r="M257" s="165">
        <f t="shared" si="46"/>
        <v>2.0907775712084669</v>
      </c>
      <c r="N257" s="22"/>
      <c r="O257" s="21">
        <f t="shared" si="49"/>
        <v>1.78</v>
      </c>
      <c r="P257" s="21">
        <f t="shared" si="50"/>
        <v>3.1361663568127036</v>
      </c>
      <c r="Q257" s="21">
        <f t="shared" si="51"/>
        <v>5.2269439280211705</v>
      </c>
    </row>
    <row r="258" spans="2:17" x14ac:dyDescent="0.25">
      <c r="B258" s="131">
        <v>1.79</v>
      </c>
      <c r="C258" s="39">
        <v>28.492287011135943</v>
      </c>
      <c r="D258" s="39">
        <v>7.2508004437308067</v>
      </c>
      <c r="E258" s="39">
        <f t="shared" si="41"/>
        <v>2.2999999999999998</v>
      </c>
      <c r="F258" s="105">
        <f t="shared" si="35"/>
        <v>26.192287011135942</v>
      </c>
      <c r="G258" s="39">
        <f t="shared" si="42"/>
        <v>4.9508004437308069</v>
      </c>
      <c r="H258" s="39">
        <f t="shared" si="43"/>
        <v>0.439593181296555</v>
      </c>
      <c r="I258" s="120">
        <f t="shared" si="47"/>
        <v>0.15000000000000002</v>
      </c>
      <c r="J258" s="39">
        <f t="shared" si="44"/>
        <v>5.2928829052156541</v>
      </c>
      <c r="K258" s="120">
        <f t="shared" si="48"/>
        <v>0.4</v>
      </c>
      <c r="L258" s="165">
        <f t="shared" si="45"/>
        <v>2.6375590877793443E-2</v>
      </c>
      <c r="M258" s="165">
        <f t="shared" si="46"/>
        <v>2.1171531620862605</v>
      </c>
      <c r="N258" s="22"/>
      <c r="O258" s="21">
        <f t="shared" si="49"/>
        <v>1.79</v>
      </c>
      <c r="P258" s="21">
        <f t="shared" si="50"/>
        <v>3.1757297431293936</v>
      </c>
      <c r="Q258" s="21">
        <f t="shared" si="51"/>
        <v>5.2928829052156541</v>
      </c>
    </row>
    <row r="259" spans="2:17" x14ac:dyDescent="0.25">
      <c r="B259" s="131">
        <v>1.8</v>
      </c>
      <c r="C259" s="39">
        <v>28.931880192432409</v>
      </c>
      <c r="D259" s="39">
        <v>7.630754706856127</v>
      </c>
      <c r="E259" s="39">
        <f t="shared" si="41"/>
        <v>2.2999999999999998</v>
      </c>
      <c r="F259" s="105">
        <f t="shared" si="35"/>
        <v>26.631880192432408</v>
      </c>
      <c r="G259" s="39">
        <f t="shared" si="42"/>
        <v>5.3307547068561272</v>
      </c>
      <c r="H259" s="39">
        <f t="shared" si="43"/>
        <v>0.43959318129646618</v>
      </c>
      <c r="I259" s="120">
        <f t="shared" si="47"/>
        <v>0.15000000000000002</v>
      </c>
      <c r="J259" s="39">
        <f t="shared" si="44"/>
        <v>5.3588218824101244</v>
      </c>
      <c r="K259" s="120">
        <f t="shared" si="48"/>
        <v>0.4</v>
      </c>
      <c r="L259" s="165">
        <f t="shared" si="45"/>
        <v>2.6375590877788114E-2</v>
      </c>
      <c r="M259" s="165">
        <f t="shared" si="46"/>
        <v>2.1435287529640488</v>
      </c>
      <c r="N259" s="22"/>
      <c r="O259" s="21">
        <f t="shared" si="49"/>
        <v>1.8</v>
      </c>
      <c r="P259" s="21">
        <f t="shared" si="50"/>
        <v>3.2152931294460756</v>
      </c>
      <c r="Q259" s="21">
        <f t="shared" si="51"/>
        <v>5.3588218824101244</v>
      </c>
    </row>
    <row r="260" spans="2:17" x14ac:dyDescent="0.25">
      <c r="B260" s="131">
        <v>1.81</v>
      </c>
      <c r="C260" s="39">
        <v>29.371473373728946</v>
      </c>
      <c r="D260" s="39">
        <v>8.0107089699815184</v>
      </c>
      <c r="E260" s="39">
        <f t="shared" si="41"/>
        <v>2.2999999999999998</v>
      </c>
      <c r="F260" s="105">
        <f t="shared" si="35"/>
        <v>27.071473373728946</v>
      </c>
      <c r="G260" s="39">
        <f t="shared" si="42"/>
        <v>5.7107089699815186</v>
      </c>
      <c r="H260" s="39">
        <f t="shared" si="43"/>
        <v>0.43959318129653724</v>
      </c>
      <c r="I260" s="120">
        <f t="shared" si="47"/>
        <v>0.15000000000000002</v>
      </c>
      <c r="J260" s="39">
        <f t="shared" si="44"/>
        <v>5.4247608596046053</v>
      </c>
      <c r="K260" s="120">
        <f t="shared" si="48"/>
        <v>0.4</v>
      </c>
      <c r="L260" s="165">
        <f t="shared" si="45"/>
        <v>2.6375590877792378E-2</v>
      </c>
      <c r="M260" s="165">
        <f t="shared" si="46"/>
        <v>2.1699043438418411</v>
      </c>
      <c r="N260" s="22"/>
      <c r="O260" s="21">
        <f t="shared" si="49"/>
        <v>1.81</v>
      </c>
      <c r="P260" s="21">
        <f t="shared" si="50"/>
        <v>3.2548565157627642</v>
      </c>
      <c r="Q260" s="21">
        <f t="shared" si="51"/>
        <v>5.4247608596046053</v>
      </c>
    </row>
    <row r="261" spans="2:17" x14ac:dyDescent="0.25">
      <c r="B261" s="131">
        <v>1.82</v>
      </c>
      <c r="C261" s="39">
        <v>29.811066555025498</v>
      </c>
      <c r="D261" s="39">
        <v>8.390663233106924</v>
      </c>
      <c r="E261" s="39">
        <f t="shared" si="41"/>
        <v>2.2999999999999998</v>
      </c>
      <c r="F261" s="105">
        <f t="shared" si="35"/>
        <v>27.511066555025497</v>
      </c>
      <c r="G261" s="39">
        <f t="shared" si="42"/>
        <v>6.0906632331069241</v>
      </c>
      <c r="H261" s="39">
        <f t="shared" si="43"/>
        <v>0.43959318129655145</v>
      </c>
      <c r="I261" s="120">
        <f t="shared" si="47"/>
        <v>0.15000000000000002</v>
      </c>
      <c r="J261" s="39">
        <f t="shared" si="44"/>
        <v>5.490699836799088</v>
      </c>
      <c r="K261" s="120">
        <f t="shared" si="48"/>
        <v>0.4</v>
      </c>
      <c r="L261" s="165">
        <f t="shared" si="45"/>
        <v>2.6375590877793089E-2</v>
      </c>
      <c r="M261" s="165">
        <f t="shared" si="46"/>
        <v>2.1962799347196342</v>
      </c>
      <c r="N261" s="22"/>
      <c r="O261" s="21">
        <f t="shared" si="49"/>
        <v>1.82</v>
      </c>
      <c r="P261" s="21">
        <f t="shared" si="50"/>
        <v>3.2944199020794538</v>
      </c>
      <c r="Q261" s="21">
        <f t="shared" si="51"/>
        <v>5.490699836799088</v>
      </c>
    </row>
    <row r="262" spans="2:17" x14ac:dyDescent="0.25">
      <c r="B262" s="131">
        <v>1.83</v>
      </c>
      <c r="C262" s="39">
        <v>30.250659736322042</v>
      </c>
      <c r="D262" s="39">
        <v>8.7706174962323225</v>
      </c>
      <c r="E262" s="39">
        <f t="shared" si="41"/>
        <v>2.2999999999999998</v>
      </c>
      <c r="F262" s="105">
        <f t="shared" si="35"/>
        <v>27.950659736322041</v>
      </c>
      <c r="G262" s="39">
        <f t="shared" si="42"/>
        <v>6.4706174962323226</v>
      </c>
      <c r="H262" s="39">
        <f t="shared" si="43"/>
        <v>0.43959318129654434</v>
      </c>
      <c r="I262" s="120">
        <f t="shared" si="47"/>
        <v>0.15000000000000002</v>
      </c>
      <c r="J262" s="39">
        <f t="shared" si="44"/>
        <v>5.5566388139935698</v>
      </c>
      <c r="K262" s="120">
        <f t="shared" si="48"/>
        <v>0.4</v>
      </c>
      <c r="L262" s="165">
        <f t="shared" si="45"/>
        <v>2.6375590877792732E-2</v>
      </c>
      <c r="M262" s="165">
        <f t="shared" si="46"/>
        <v>2.222655525597427</v>
      </c>
      <c r="N262" s="22"/>
      <c r="O262" s="21">
        <f t="shared" si="49"/>
        <v>1.83</v>
      </c>
      <c r="P262" s="21">
        <f t="shared" si="50"/>
        <v>3.3339832883961429</v>
      </c>
      <c r="Q262" s="21">
        <f t="shared" si="51"/>
        <v>5.5566388139935698</v>
      </c>
    </row>
    <row r="263" spans="2:17" x14ac:dyDescent="0.25">
      <c r="B263" s="131">
        <v>1.84</v>
      </c>
      <c r="C263" s="39">
        <v>30.690252917618594</v>
      </c>
      <c r="D263" s="39">
        <v>9.1505717593577316</v>
      </c>
      <c r="E263" s="39">
        <f t="shared" si="41"/>
        <v>2.2999999999999998</v>
      </c>
      <c r="F263" s="105">
        <f t="shared" si="35"/>
        <v>28.390252917618593</v>
      </c>
      <c r="G263" s="39">
        <f t="shared" si="42"/>
        <v>6.8505717593577318</v>
      </c>
      <c r="H263" s="39">
        <f t="shared" si="43"/>
        <v>0.43959318129655145</v>
      </c>
      <c r="I263" s="120">
        <f t="shared" si="47"/>
        <v>0.15000000000000002</v>
      </c>
      <c r="J263" s="39">
        <f t="shared" si="44"/>
        <v>5.6225777911880526</v>
      </c>
      <c r="K263" s="120">
        <f t="shared" si="48"/>
        <v>0.4</v>
      </c>
      <c r="L263" s="165">
        <f t="shared" si="45"/>
        <v>2.6375590877793089E-2</v>
      </c>
      <c r="M263" s="165">
        <f t="shared" si="46"/>
        <v>2.2490311164752201</v>
      </c>
      <c r="N263" s="22"/>
      <c r="O263" s="21">
        <f t="shared" si="49"/>
        <v>1.84</v>
      </c>
      <c r="P263" s="21">
        <f t="shared" si="50"/>
        <v>3.3735466747128324</v>
      </c>
      <c r="Q263" s="21">
        <f t="shared" si="51"/>
        <v>5.6225777911880526</v>
      </c>
    </row>
    <row r="264" spans="2:17" x14ac:dyDescent="0.25">
      <c r="B264" s="131">
        <v>1.85</v>
      </c>
      <c r="C264" s="39">
        <v>31.129846098915134</v>
      </c>
      <c r="D264" s="39">
        <v>9.5305260224831265</v>
      </c>
      <c r="E264" s="39">
        <f t="shared" si="41"/>
        <v>2.2999999999999998</v>
      </c>
      <c r="F264" s="105">
        <f t="shared" si="35"/>
        <v>28.829846098915134</v>
      </c>
      <c r="G264" s="39">
        <f t="shared" si="42"/>
        <v>7.2305260224831267</v>
      </c>
      <c r="H264" s="39">
        <f t="shared" si="43"/>
        <v>0.43959318129654079</v>
      </c>
      <c r="I264" s="120">
        <f t="shared" si="47"/>
        <v>0.15000000000000002</v>
      </c>
      <c r="J264" s="39">
        <f t="shared" si="44"/>
        <v>5.6885167683825335</v>
      </c>
      <c r="K264" s="120">
        <f t="shared" si="48"/>
        <v>0.4</v>
      </c>
      <c r="L264" s="165">
        <f t="shared" si="45"/>
        <v>2.6375590877792378E-2</v>
      </c>
      <c r="M264" s="165">
        <f t="shared" si="46"/>
        <v>2.2754067073530124</v>
      </c>
      <c r="N264" s="22"/>
      <c r="O264" s="21">
        <f t="shared" si="49"/>
        <v>1.85</v>
      </c>
      <c r="P264" s="21">
        <f t="shared" si="50"/>
        <v>3.4131100610295211</v>
      </c>
      <c r="Q264" s="21">
        <f t="shared" si="51"/>
        <v>5.6885167683825335</v>
      </c>
    </row>
    <row r="265" spans="2:17" x14ac:dyDescent="0.25">
      <c r="B265" s="131">
        <v>1.86</v>
      </c>
      <c r="C265" s="39">
        <v>31.569439280211672</v>
      </c>
      <c r="D265" s="39">
        <v>9.9104802856085179</v>
      </c>
      <c r="E265" s="39">
        <f t="shared" si="41"/>
        <v>2.2999999999999998</v>
      </c>
      <c r="F265" s="105">
        <f t="shared" si="35"/>
        <v>29.269439280211671</v>
      </c>
      <c r="G265" s="39">
        <f t="shared" si="42"/>
        <v>7.6104802856085181</v>
      </c>
      <c r="H265" s="39">
        <f t="shared" si="43"/>
        <v>0.43959318129653724</v>
      </c>
      <c r="I265" s="120">
        <f t="shared" si="47"/>
        <v>0.15000000000000002</v>
      </c>
      <c r="J265" s="39">
        <f t="shared" si="44"/>
        <v>5.7544557455770144</v>
      </c>
      <c r="K265" s="120">
        <f t="shared" si="48"/>
        <v>0.4</v>
      </c>
      <c r="L265" s="165">
        <f t="shared" si="45"/>
        <v>2.6375590877792378E-2</v>
      </c>
      <c r="M265" s="165">
        <f t="shared" si="46"/>
        <v>2.3017822982308047</v>
      </c>
      <c r="N265" s="22"/>
      <c r="O265" s="21">
        <f t="shared" si="49"/>
        <v>1.86</v>
      </c>
      <c r="P265" s="21">
        <f t="shared" si="50"/>
        <v>3.4526734473462097</v>
      </c>
      <c r="Q265" s="21">
        <f t="shared" si="51"/>
        <v>5.7544557455770144</v>
      </c>
    </row>
    <row r="266" spans="2:17" x14ac:dyDescent="0.25">
      <c r="B266" s="131">
        <v>1.87</v>
      </c>
      <c r="C266" s="39">
        <v>32.009032461508227</v>
      </c>
      <c r="D266" s="39">
        <v>10.290434548733927</v>
      </c>
      <c r="E266" s="39">
        <f t="shared" si="41"/>
        <v>2.2999999999999998</v>
      </c>
      <c r="F266" s="105">
        <f t="shared" si="35"/>
        <v>29.709032461508226</v>
      </c>
      <c r="G266" s="39">
        <f t="shared" si="42"/>
        <v>7.9904345487339272</v>
      </c>
      <c r="H266" s="39">
        <f t="shared" si="43"/>
        <v>0.439593181296555</v>
      </c>
      <c r="I266" s="120">
        <f t="shared" si="47"/>
        <v>0.15000000000000002</v>
      </c>
      <c r="J266" s="39">
        <f t="shared" si="44"/>
        <v>5.8203947227714981</v>
      </c>
      <c r="K266" s="120">
        <f t="shared" si="48"/>
        <v>0.4</v>
      </c>
      <c r="L266" s="165">
        <f t="shared" si="45"/>
        <v>2.6375590877793443E-2</v>
      </c>
      <c r="M266" s="165">
        <f t="shared" si="46"/>
        <v>2.3281578891085983</v>
      </c>
      <c r="N266" s="22"/>
      <c r="O266" s="21">
        <f t="shared" si="49"/>
        <v>1.87</v>
      </c>
      <c r="P266" s="21">
        <f t="shared" si="50"/>
        <v>3.4922368336628997</v>
      </c>
      <c r="Q266" s="21">
        <f t="shared" si="51"/>
        <v>5.8203947227714981</v>
      </c>
    </row>
    <row r="267" spans="2:17" x14ac:dyDescent="0.25">
      <c r="B267" s="131">
        <v>1.88</v>
      </c>
      <c r="C267" s="39">
        <v>32.448625642804764</v>
      </c>
      <c r="D267" s="39">
        <v>10.670388811859318</v>
      </c>
      <c r="E267" s="39">
        <f t="shared" si="41"/>
        <v>2.2999999999999998</v>
      </c>
      <c r="F267" s="105">
        <f t="shared" si="35"/>
        <v>30.148625642804763</v>
      </c>
      <c r="G267" s="39">
        <f t="shared" si="42"/>
        <v>8.3703888118593177</v>
      </c>
      <c r="H267" s="39">
        <f t="shared" si="43"/>
        <v>0.43959318129653724</v>
      </c>
      <c r="I267" s="120">
        <f t="shared" si="47"/>
        <v>0.15000000000000002</v>
      </c>
      <c r="J267" s="39">
        <f t="shared" si="44"/>
        <v>5.886333699965979</v>
      </c>
      <c r="K267" s="120">
        <f t="shared" si="48"/>
        <v>0.4</v>
      </c>
      <c r="L267" s="165">
        <f t="shared" si="45"/>
        <v>2.6375590877792378E-2</v>
      </c>
      <c r="M267" s="165">
        <f t="shared" si="46"/>
        <v>2.3545334799863906</v>
      </c>
      <c r="N267" s="22"/>
      <c r="O267" s="21">
        <f t="shared" si="49"/>
        <v>1.88</v>
      </c>
      <c r="P267" s="21">
        <f t="shared" si="50"/>
        <v>3.5318002199795884</v>
      </c>
      <c r="Q267" s="21">
        <f t="shared" si="51"/>
        <v>5.886333699965979</v>
      </c>
    </row>
    <row r="268" spans="2:17" x14ac:dyDescent="0.25">
      <c r="B268" s="131">
        <v>1.89</v>
      </c>
      <c r="C268" s="39">
        <v>32.88821882410123</v>
      </c>
      <c r="D268" s="39">
        <v>11.050343074984639</v>
      </c>
      <c r="E268" s="39">
        <f t="shared" si="41"/>
        <v>2.2999999999999998</v>
      </c>
      <c r="F268" s="105">
        <f t="shared" si="35"/>
        <v>30.588218824101229</v>
      </c>
      <c r="G268" s="39">
        <f t="shared" si="42"/>
        <v>8.750343074984638</v>
      </c>
      <c r="H268" s="39">
        <f t="shared" si="43"/>
        <v>0.43959318129646618</v>
      </c>
      <c r="I268" s="120">
        <f t="shared" si="47"/>
        <v>0.15000000000000002</v>
      </c>
      <c r="J268" s="39">
        <f t="shared" si="44"/>
        <v>5.9522726771604493</v>
      </c>
      <c r="K268" s="120">
        <f t="shared" si="48"/>
        <v>0.4</v>
      </c>
      <c r="L268" s="165">
        <f t="shared" si="45"/>
        <v>2.6375590877788114E-2</v>
      </c>
      <c r="M268" s="165">
        <f t="shared" si="46"/>
        <v>2.3809090708641789</v>
      </c>
      <c r="N268" s="22"/>
      <c r="O268" s="21">
        <f t="shared" si="49"/>
        <v>1.89</v>
      </c>
      <c r="P268" s="21">
        <f t="shared" si="50"/>
        <v>3.5713636062962704</v>
      </c>
      <c r="Q268" s="21">
        <f t="shared" si="51"/>
        <v>5.9522726771604493</v>
      </c>
    </row>
    <row r="269" spans="2:17" x14ac:dyDescent="0.25">
      <c r="B269" s="131">
        <v>1.9</v>
      </c>
      <c r="C269" s="39">
        <v>33.32781200539786</v>
      </c>
      <c r="D269" s="39">
        <v>11.430297338110122</v>
      </c>
      <c r="E269" s="39">
        <f t="shared" si="41"/>
        <v>2.2999999999999998</v>
      </c>
      <c r="F269" s="105">
        <f t="shared" si="35"/>
        <v>31.027812005397859</v>
      </c>
      <c r="G269" s="39">
        <f t="shared" si="42"/>
        <v>9.1302973381101218</v>
      </c>
      <c r="H269" s="39">
        <f t="shared" si="43"/>
        <v>0.43959318129662961</v>
      </c>
      <c r="I269" s="120">
        <f t="shared" si="47"/>
        <v>0.15000000000000002</v>
      </c>
      <c r="J269" s="39">
        <f t="shared" si="44"/>
        <v>6.0182116543549435</v>
      </c>
      <c r="K269" s="120">
        <f t="shared" si="48"/>
        <v>0.4</v>
      </c>
      <c r="L269" s="165">
        <f t="shared" si="45"/>
        <v>2.6375590877797707E-2</v>
      </c>
      <c r="M269" s="165">
        <f t="shared" si="46"/>
        <v>2.4072846617419765</v>
      </c>
      <c r="N269" s="22"/>
      <c r="O269" s="21">
        <f t="shared" si="49"/>
        <v>1.9</v>
      </c>
      <c r="P269" s="21">
        <f t="shared" si="50"/>
        <v>3.610926992612967</v>
      </c>
      <c r="Q269" s="21">
        <f t="shared" si="51"/>
        <v>6.0182116543549435</v>
      </c>
    </row>
    <row r="270" spans="2:17" x14ac:dyDescent="0.25">
      <c r="B270" s="131">
        <v>1.91</v>
      </c>
      <c r="C270" s="39">
        <v>33.767405186694319</v>
      </c>
      <c r="D270" s="39">
        <v>11.810251601235439</v>
      </c>
      <c r="E270" s="39">
        <f t="shared" si="41"/>
        <v>2.2999999999999998</v>
      </c>
      <c r="F270" s="105">
        <f t="shared" si="35"/>
        <v>31.467405186694318</v>
      </c>
      <c r="G270" s="39">
        <f t="shared" si="42"/>
        <v>9.5102516012354386</v>
      </c>
      <c r="H270" s="39">
        <f t="shared" si="43"/>
        <v>0.43959318129645908</v>
      </c>
      <c r="I270" s="120">
        <f t="shared" si="47"/>
        <v>0.15000000000000002</v>
      </c>
      <c r="J270" s="39">
        <f t="shared" si="44"/>
        <v>6.084150631549412</v>
      </c>
      <c r="K270" s="120">
        <f t="shared" si="48"/>
        <v>0.4</v>
      </c>
      <c r="L270" s="165">
        <f t="shared" si="45"/>
        <v>2.6375590877787403E-2</v>
      </c>
      <c r="M270" s="165">
        <f t="shared" si="46"/>
        <v>2.4336602526197639</v>
      </c>
      <c r="N270" s="22"/>
      <c r="O270" s="21">
        <f t="shared" si="49"/>
        <v>1.91</v>
      </c>
      <c r="P270" s="21">
        <f t="shared" si="50"/>
        <v>3.6504903789296481</v>
      </c>
      <c r="Q270" s="21">
        <f t="shared" si="51"/>
        <v>6.084150631549412</v>
      </c>
    </row>
    <row r="271" spans="2:17" x14ac:dyDescent="0.25">
      <c r="B271" s="131">
        <v>1.92</v>
      </c>
      <c r="C271" s="39">
        <v>34.206998367990792</v>
      </c>
      <c r="D271" s="39">
        <v>12.190205864360767</v>
      </c>
      <c r="E271" s="39">
        <f t="shared" si="41"/>
        <v>2.2999999999999998</v>
      </c>
      <c r="F271" s="105">
        <f t="shared" si="35"/>
        <v>31.906998367990791</v>
      </c>
      <c r="G271" s="39">
        <f t="shared" si="42"/>
        <v>9.890205864360766</v>
      </c>
      <c r="H271" s="39">
        <f t="shared" si="43"/>
        <v>0.43959318129647329</v>
      </c>
      <c r="I271" s="120">
        <f t="shared" si="47"/>
        <v>0.15000000000000002</v>
      </c>
      <c r="J271" s="39">
        <f t="shared" si="44"/>
        <v>6.1500896087438832</v>
      </c>
      <c r="K271" s="120">
        <f t="shared" si="48"/>
        <v>0.4</v>
      </c>
      <c r="L271" s="165">
        <f t="shared" si="45"/>
        <v>2.6375590877788471E-2</v>
      </c>
      <c r="M271" s="165">
        <f t="shared" si="46"/>
        <v>2.4600358434975522</v>
      </c>
      <c r="N271" s="22"/>
      <c r="O271" s="21">
        <f t="shared" si="49"/>
        <v>1.92</v>
      </c>
      <c r="P271" s="21">
        <f t="shared" si="50"/>
        <v>3.690053765246331</v>
      </c>
      <c r="Q271" s="21">
        <f t="shared" si="51"/>
        <v>6.1500896087438832</v>
      </c>
    </row>
    <row r="272" spans="2:17" x14ac:dyDescent="0.25">
      <c r="B272" s="131">
        <v>1.93</v>
      </c>
      <c r="C272" s="39">
        <v>34.646591549287422</v>
      </c>
      <c r="D272" s="39">
        <v>12.57016012748625</v>
      </c>
      <c r="E272" s="39">
        <f t="shared" si="41"/>
        <v>2.2999999999999998</v>
      </c>
      <c r="F272" s="105">
        <f t="shared" si="35"/>
        <v>32.346591549287425</v>
      </c>
      <c r="G272" s="39">
        <f t="shared" si="42"/>
        <v>10.27016012748625</v>
      </c>
      <c r="H272" s="39">
        <f t="shared" si="43"/>
        <v>0.43959318129663316</v>
      </c>
      <c r="I272" s="120">
        <f t="shared" si="47"/>
        <v>0.15000000000000002</v>
      </c>
      <c r="J272" s="39">
        <f t="shared" si="44"/>
        <v>6.2160285859383784</v>
      </c>
      <c r="K272" s="120">
        <f t="shared" si="48"/>
        <v>0.4</v>
      </c>
      <c r="L272" s="165">
        <f t="shared" si="45"/>
        <v>2.6375590877798061E-2</v>
      </c>
      <c r="M272" s="165">
        <f t="shared" si="46"/>
        <v>2.4864114343753503</v>
      </c>
      <c r="N272" s="22"/>
      <c r="O272" s="21">
        <f t="shared" si="49"/>
        <v>1.93</v>
      </c>
      <c r="P272" s="21">
        <f t="shared" si="50"/>
        <v>3.7296171515630281</v>
      </c>
      <c r="Q272" s="21">
        <f t="shared" si="51"/>
        <v>6.2160285859383784</v>
      </c>
    </row>
    <row r="273" spans="2:17" x14ac:dyDescent="0.25">
      <c r="B273" s="131">
        <v>1.94</v>
      </c>
      <c r="C273" s="39">
        <v>35.086184730583881</v>
      </c>
      <c r="D273" s="39">
        <v>12.950114390611564</v>
      </c>
      <c r="E273" s="39">
        <f t="shared" si="41"/>
        <v>2.2999999999999998</v>
      </c>
      <c r="F273" s="105">
        <f t="shared" si="35"/>
        <v>32.786184730583884</v>
      </c>
      <c r="G273" s="39">
        <f t="shared" si="42"/>
        <v>10.650114390611563</v>
      </c>
      <c r="H273" s="39">
        <f t="shared" si="43"/>
        <v>0.43959318129645908</v>
      </c>
      <c r="I273" s="120">
        <f t="shared" si="47"/>
        <v>0.15000000000000002</v>
      </c>
      <c r="J273" s="39">
        <f t="shared" si="44"/>
        <v>6.2819675631328469</v>
      </c>
      <c r="K273" s="120">
        <f t="shared" si="48"/>
        <v>0.4</v>
      </c>
      <c r="L273" s="165">
        <f t="shared" si="45"/>
        <v>2.6375590877787403E-2</v>
      </c>
      <c r="M273" s="165">
        <f t="shared" si="46"/>
        <v>2.5127870252531377</v>
      </c>
      <c r="N273" s="22"/>
      <c r="O273" s="21">
        <f t="shared" si="49"/>
        <v>1.94</v>
      </c>
      <c r="P273" s="21">
        <f t="shared" si="50"/>
        <v>3.7691805378797092</v>
      </c>
      <c r="Q273" s="21">
        <f t="shared" si="51"/>
        <v>6.2819675631328469</v>
      </c>
    </row>
    <row r="274" spans="2:17" x14ac:dyDescent="0.25">
      <c r="B274" s="131">
        <v>1.95</v>
      </c>
      <c r="C274" s="39">
        <v>35.52577791188051</v>
      </c>
      <c r="D274" s="39">
        <v>13.330068653737047</v>
      </c>
      <c r="E274" s="39">
        <f t="shared" si="41"/>
        <v>2.2999999999999998</v>
      </c>
      <c r="F274" s="105">
        <f t="shared" si="35"/>
        <v>33.225777911880513</v>
      </c>
      <c r="G274" s="39">
        <f t="shared" si="42"/>
        <v>11.030068653737047</v>
      </c>
      <c r="H274" s="39">
        <f t="shared" si="43"/>
        <v>0.43959318129662961</v>
      </c>
      <c r="I274" s="120">
        <f t="shared" si="47"/>
        <v>0.15000000000000002</v>
      </c>
      <c r="J274" s="39">
        <f t="shared" si="44"/>
        <v>6.3479065403273411</v>
      </c>
      <c r="K274" s="120">
        <f t="shared" si="48"/>
        <v>0.4</v>
      </c>
      <c r="L274" s="165">
        <f t="shared" si="45"/>
        <v>2.6375590877797707E-2</v>
      </c>
      <c r="M274" s="165">
        <f t="shared" si="46"/>
        <v>2.5391626161309353</v>
      </c>
      <c r="N274" s="22"/>
      <c r="O274" s="21">
        <f t="shared" si="49"/>
        <v>1.95</v>
      </c>
      <c r="P274" s="21">
        <f t="shared" si="50"/>
        <v>3.8087439241964058</v>
      </c>
      <c r="Q274" s="21">
        <f t="shared" si="51"/>
        <v>6.3479065403273411</v>
      </c>
    </row>
    <row r="275" spans="2:17" x14ac:dyDescent="0.25">
      <c r="B275" s="131">
        <v>1.96</v>
      </c>
      <c r="C275" s="39">
        <v>35.965371093176977</v>
      </c>
      <c r="D275" s="39">
        <v>13.710022916862368</v>
      </c>
      <c r="E275" s="39">
        <f t="shared" si="41"/>
        <v>2.2999999999999998</v>
      </c>
      <c r="F275" s="105">
        <f t="shared" si="35"/>
        <v>33.665371093176979</v>
      </c>
      <c r="G275" s="39">
        <f t="shared" si="42"/>
        <v>11.410022916862367</v>
      </c>
      <c r="H275" s="39">
        <f t="shared" si="43"/>
        <v>0.43959318129646618</v>
      </c>
      <c r="I275" s="120">
        <f t="shared" si="47"/>
        <v>0.15000000000000002</v>
      </c>
      <c r="J275" s="39">
        <f t="shared" si="44"/>
        <v>6.4138455175218114</v>
      </c>
      <c r="K275" s="120">
        <f t="shared" si="48"/>
        <v>0.4</v>
      </c>
      <c r="L275" s="165">
        <f t="shared" si="45"/>
        <v>2.6375590877788114E-2</v>
      </c>
      <c r="M275" s="165">
        <f t="shared" si="46"/>
        <v>2.5655382070087236</v>
      </c>
      <c r="N275" s="22"/>
      <c r="O275" s="21">
        <f t="shared" si="49"/>
        <v>1.96</v>
      </c>
      <c r="P275" s="21">
        <f t="shared" si="50"/>
        <v>3.8483073105130878</v>
      </c>
      <c r="Q275" s="21">
        <f t="shared" si="51"/>
        <v>6.4138455175218114</v>
      </c>
    </row>
    <row r="276" spans="2:17" x14ac:dyDescent="0.25">
      <c r="B276" s="131">
        <v>1.97</v>
      </c>
      <c r="C276" s="39">
        <v>36.404964274473599</v>
      </c>
      <c r="D276" s="39">
        <v>14.089977179987844</v>
      </c>
      <c r="E276" s="39">
        <f t="shared" si="41"/>
        <v>2.2999999999999998</v>
      </c>
      <c r="F276" s="105">
        <f t="shared" si="35"/>
        <v>34.104964274473602</v>
      </c>
      <c r="G276" s="39">
        <f t="shared" si="42"/>
        <v>11.789977179987844</v>
      </c>
      <c r="H276" s="39">
        <f t="shared" si="43"/>
        <v>0.4395931812966225</v>
      </c>
      <c r="I276" s="120">
        <f t="shared" si="47"/>
        <v>0.15000000000000002</v>
      </c>
      <c r="J276" s="39">
        <f t="shared" si="44"/>
        <v>6.4797844947163048</v>
      </c>
      <c r="K276" s="120">
        <f t="shared" si="48"/>
        <v>0.4</v>
      </c>
      <c r="L276" s="165">
        <f t="shared" si="45"/>
        <v>2.6375590877797353E-2</v>
      </c>
      <c r="M276" s="165">
        <f t="shared" si="46"/>
        <v>2.5919137978865208</v>
      </c>
      <c r="N276" s="22"/>
      <c r="O276" s="21">
        <f t="shared" si="49"/>
        <v>1.97</v>
      </c>
      <c r="P276" s="21">
        <f t="shared" si="50"/>
        <v>3.887870696829784</v>
      </c>
      <c r="Q276" s="21">
        <f t="shared" si="51"/>
        <v>6.4797844947163048</v>
      </c>
    </row>
    <row r="277" spans="2:17" x14ac:dyDescent="0.25">
      <c r="B277" s="131">
        <v>1.98</v>
      </c>
      <c r="C277" s="39">
        <v>36.844557455770065</v>
      </c>
      <c r="D277" s="39">
        <v>14.469931443113168</v>
      </c>
      <c r="E277" s="39">
        <f t="shared" si="41"/>
        <v>2.2999999999999998</v>
      </c>
      <c r="F277" s="105">
        <f t="shared" ref="F277:F329" si="52">-E277+C277</f>
        <v>34.544557455770068</v>
      </c>
      <c r="G277" s="39">
        <f t="shared" si="42"/>
        <v>12.169931443113168</v>
      </c>
      <c r="H277" s="39">
        <f t="shared" si="43"/>
        <v>0.43959318129646618</v>
      </c>
      <c r="I277" s="120">
        <f t="shared" ref="I277:I308" si="53">IF(F277&lt;0,0,IF(F277&lt;-D$100,$D$134,IF(F277&lt;-2*D$100,$D$135,IF(F277&lt;-3*D$100,$D$136,IF(F277&lt;-4*D$100,$D$137,IF(F277&lt;-5*D$100,$D$138,IF(F277&lt;-6*D$100,$D$139,$D$140)))))))</f>
        <v>0.15000000000000002</v>
      </c>
      <c r="J277" s="39">
        <f t="shared" si="44"/>
        <v>6.5457234719107751</v>
      </c>
      <c r="K277" s="120">
        <f t="shared" ref="K277:K308" si="54">IF(F277&lt;0,$E$133,IF(F277&lt;-D$100,$E$134,IF(F277&lt;-2*D$100,$E$135,IF(F277&lt;-3*D$100,$E$136,IF(F277&lt;-4*D$100,$E$137,IF(F277&lt;-5*D$100,$E$138,IF(F277&lt;-6*D$100,$E$139,$E$140)))))))</f>
        <v>0.4</v>
      </c>
      <c r="L277" s="165">
        <f t="shared" si="45"/>
        <v>2.6375590877788114E-2</v>
      </c>
      <c r="M277" s="165">
        <f t="shared" si="46"/>
        <v>2.6182893887643091</v>
      </c>
      <c r="N277" s="22"/>
      <c r="O277" s="21">
        <f t="shared" ref="O277:O308" si="55">B277</f>
        <v>1.98</v>
      </c>
      <c r="P277" s="21">
        <f t="shared" ref="P277:P308" si="56">Q277-M277</f>
        <v>3.927434083146466</v>
      </c>
      <c r="Q277" s="21">
        <f t="shared" ref="Q277:Q308" si="57">J277</f>
        <v>6.5457234719107751</v>
      </c>
    </row>
    <row r="278" spans="2:17" x14ac:dyDescent="0.25">
      <c r="B278" s="131">
        <v>1.99</v>
      </c>
      <c r="C278" s="39">
        <v>37.284150637066688</v>
      </c>
      <c r="D278" s="39">
        <v>14.849885706238645</v>
      </c>
      <c r="E278" s="39">
        <f t="shared" ref="E278:E329" si="58">E277</f>
        <v>2.2999999999999998</v>
      </c>
      <c r="F278" s="105">
        <f t="shared" si="52"/>
        <v>34.984150637066691</v>
      </c>
      <c r="G278" s="39">
        <f t="shared" ref="G278:G329" si="59">-E278+D278</f>
        <v>12.549885706238644</v>
      </c>
      <c r="H278" s="39">
        <f t="shared" ref="H278:H329" si="60">IF(F278&lt;0,,IF(H277=0,F278,F278-F277))</f>
        <v>0.4395931812966225</v>
      </c>
      <c r="I278" s="120">
        <f t="shared" si="53"/>
        <v>0.15000000000000002</v>
      </c>
      <c r="J278" s="39">
        <f t="shared" ref="J278:J329" si="61">J277+I278*H278</f>
        <v>6.6116624491052685</v>
      </c>
      <c r="K278" s="120">
        <f t="shared" si="54"/>
        <v>0.4</v>
      </c>
      <c r="L278" s="165">
        <f t="shared" ref="L278:L329" si="62">IF(J278=$D$133,J278*K278,(J278-J277)*K278)</f>
        <v>2.6375590877797353E-2</v>
      </c>
      <c r="M278" s="165">
        <f t="shared" si="46"/>
        <v>2.6446649796421062</v>
      </c>
      <c r="N278" s="22"/>
      <c r="O278" s="21">
        <f t="shared" si="55"/>
        <v>1.99</v>
      </c>
      <c r="P278" s="21">
        <f t="shared" si="56"/>
        <v>3.9669974694631622</v>
      </c>
      <c r="Q278" s="21">
        <f t="shared" si="57"/>
        <v>6.6116624491052685</v>
      </c>
    </row>
    <row r="279" spans="2:17" x14ac:dyDescent="0.25">
      <c r="B279" s="131">
        <v>2</v>
      </c>
      <c r="C279" s="39">
        <v>37.723743818363161</v>
      </c>
      <c r="D279" s="39">
        <v>15.229839969363972</v>
      </c>
      <c r="E279" s="39">
        <f t="shared" si="58"/>
        <v>2.2999999999999998</v>
      </c>
      <c r="F279" s="105">
        <f t="shared" si="52"/>
        <v>35.423743818363164</v>
      </c>
      <c r="G279" s="39">
        <f t="shared" si="59"/>
        <v>12.929839969363972</v>
      </c>
      <c r="H279" s="39">
        <f t="shared" si="60"/>
        <v>0.43959318129647329</v>
      </c>
      <c r="I279" s="120">
        <f t="shared" si="53"/>
        <v>0.15000000000000002</v>
      </c>
      <c r="J279" s="39">
        <f t="shared" si="61"/>
        <v>6.6776014262997396</v>
      </c>
      <c r="K279" s="120">
        <f t="shared" si="54"/>
        <v>0.4</v>
      </c>
      <c r="L279" s="165">
        <f t="shared" si="62"/>
        <v>2.6375590877788471E-2</v>
      </c>
      <c r="M279" s="165">
        <f t="shared" ref="M279:M329" si="63">IF(J279=$D$133,L279,M278+L279)</f>
        <v>2.6710405705198945</v>
      </c>
      <c r="N279" s="22"/>
      <c r="O279" s="21">
        <f t="shared" si="55"/>
        <v>2</v>
      </c>
      <c r="P279" s="21">
        <f t="shared" si="56"/>
        <v>4.0065608557798456</v>
      </c>
      <c r="Q279" s="21">
        <f t="shared" si="57"/>
        <v>6.6776014262997396</v>
      </c>
    </row>
    <row r="280" spans="2:17" x14ac:dyDescent="0.25">
      <c r="B280" s="131">
        <v>2.0099999999999998</v>
      </c>
      <c r="C280" s="39">
        <v>38.163336999659705</v>
      </c>
      <c r="D280" s="39">
        <v>15.609794232489371</v>
      </c>
      <c r="E280" s="39">
        <f t="shared" si="58"/>
        <v>2.2999999999999998</v>
      </c>
      <c r="F280" s="105">
        <f t="shared" si="52"/>
        <v>35.863336999659708</v>
      </c>
      <c r="G280" s="39">
        <f t="shared" si="59"/>
        <v>13.30979423248937</v>
      </c>
      <c r="H280" s="39">
        <f t="shared" si="60"/>
        <v>0.43959318129654434</v>
      </c>
      <c r="I280" s="120">
        <f t="shared" si="53"/>
        <v>0.15000000000000002</v>
      </c>
      <c r="J280" s="39">
        <f t="shared" si="61"/>
        <v>6.7435404034942215</v>
      </c>
      <c r="K280" s="120">
        <f t="shared" si="54"/>
        <v>0.4</v>
      </c>
      <c r="L280" s="165">
        <f t="shared" si="62"/>
        <v>2.6375590877792732E-2</v>
      </c>
      <c r="M280" s="165">
        <f t="shared" si="63"/>
        <v>2.6974161613976873</v>
      </c>
      <c r="N280" s="22"/>
      <c r="O280" s="21">
        <f t="shared" si="55"/>
        <v>2.0099999999999998</v>
      </c>
      <c r="P280" s="21">
        <f t="shared" si="56"/>
        <v>4.0461242420965338</v>
      </c>
      <c r="Q280" s="21">
        <f t="shared" si="57"/>
        <v>6.7435404034942215</v>
      </c>
    </row>
    <row r="281" spans="2:17" x14ac:dyDescent="0.25">
      <c r="B281" s="131">
        <v>2.02</v>
      </c>
      <c r="C281" s="39">
        <v>38.60293018095625</v>
      </c>
      <c r="D281" s="39">
        <v>15.989748495614769</v>
      </c>
      <c r="E281" s="39">
        <f t="shared" si="58"/>
        <v>2.2999999999999998</v>
      </c>
      <c r="F281" s="105">
        <f t="shared" si="52"/>
        <v>36.302930180956253</v>
      </c>
      <c r="G281" s="39">
        <f t="shared" si="59"/>
        <v>13.689748495614769</v>
      </c>
      <c r="H281" s="39">
        <f t="shared" si="60"/>
        <v>0.43959318129654434</v>
      </c>
      <c r="I281" s="120">
        <f t="shared" si="53"/>
        <v>0.15000000000000002</v>
      </c>
      <c r="J281" s="39">
        <f t="shared" si="61"/>
        <v>6.8094793806887033</v>
      </c>
      <c r="K281" s="120">
        <f t="shared" si="54"/>
        <v>0.4</v>
      </c>
      <c r="L281" s="165">
        <f t="shared" si="62"/>
        <v>2.6375590877792732E-2</v>
      </c>
      <c r="M281" s="165">
        <f t="shared" si="63"/>
        <v>2.72379175227548</v>
      </c>
      <c r="N281" s="22"/>
      <c r="O281" s="21">
        <f t="shared" si="55"/>
        <v>2.02</v>
      </c>
      <c r="P281" s="21">
        <f t="shared" si="56"/>
        <v>4.0856876284132237</v>
      </c>
      <c r="Q281" s="21">
        <f t="shared" si="57"/>
        <v>6.8094793806887033</v>
      </c>
    </row>
    <row r="282" spans="2:17" x14ac:dyDescent="0.25">
      <c r="B282" s="131">
        <v>2.0299999999999998</v>
      </c>
      <c r="C282" s="39">
        <v>39.042523362252794</v>
      </c>
      <c r="D282" s="39">
        <v>16.369702758740168</v>
      </c>
      <c r="E282" s="39">
        <f t="shared" si="58"/>
        <v>2.2999999999999998</v>
      </c>
      <c r="F282" s="105">
        <f t="shared" si="52"/>
        <v>36.742523362252797</v>
      </c>
      <c r="G282" s="39">
        <f t="shared" si="59"/>
        <v>14.069702758740167</v>
      </c>
      <c r="H282" s="39">
        <f t="shared" si="60"/>
        <v>0.43959318129654434</v>
      </c>
      <c r="I282" s="120">
        <f t="shared" si="53"/>
        <v>0.15000000000000002</v>
      </c>
      <c r="J282" s="39">
        <f t="shared" si="61"/>
        <v>6.8754183578831851</v>
      </c>
      <c r="K282" s="120">
        <f t="shared" si="54"/>
        <v>0.4</v>
      </c>
      <c r="L282" s="165">
        <f t="shared" si="62"/>
        <v>2.6375590877792732E-2</v>
      </c>
      <c r="M282" s="165">
        <f t="shared" si="63"/>
        <v>2.7501673431532727</v>
      </c>
      <c r="N282" s="22"/>
      <c r="O282" s="21">
        <f t="shared" si="55"/>
        <v>2.0299999999999998</v>
      </c>
      <c r="P282" s="21">
        <f t="shared" si="56"/>
        <v>4.125251014729912</v>
      </c>
      <c r="Q282" s="21">
        <f t="shared" si="57"/>
        <v>6.8754183578831851</v>
      </c>
    </row>
    <row r="283" spans="2:17" x14ac:dyDescent="0.25">
      <c r="B283" s="131">
        <v>2.04</v>
      </c>
      <c r="C283" s="39">
        <v>39.482116543549346</v>
      </c>
      <c r="D283" s="39">
        <v>16.749657021865573</v>
      </c>
      <c r="E283" s="39">
        <f t="shared" si="58"/>
        <v>2.2999999999999998</v>
      </c>
      <c r="F283" s="105">
        <f t="shared" si="52"/>
        <v>37.182116543549348</v>
      </c>
      <c r="G283" s="39">
        <f t="shared" si="59"/>
        <v>14.449657021865573</v>
      </c>
      <c r="H283" s="39">
        <f t="shared" si="60"/>
        <v>0.43959318129655145</v>
      </c>
      <c r="I283" s="120">
        <f t="shared" si="53"/>
        <v>0.15000000000000002</v>
      </c>
      <c r="J283" s="39">
        <f t="shared" si="61"/>
        <v>6.9413573350776678</v>
      </c>
      <c r="K283" s="120">
        <f t="shared" si="54"/>
        <v>0.4</v>
      </c>
      <c r="L283" s="165">
        <f t="shared" si="62"/>
        <v>2.6375590877793089E-2</v>
      </c>
      <c r="M283" s="165">
        <f t="shared" si="63"/>
        <v>2.7765429340310659</v>
      </c>
      <c r="N283" s="22"/>
      <c r="O283" s="21">
        <f t="shared" si="55"/>
        <v>2.04</v>
      </c>
      <c r="P283" s="21">
        <f t="shared" si="56"/>
        <v>4.1648144010466019</v>
      </c>
      <c r="Q283" s="21">
        <f t="shared" si="57"/>
        <v>6.9413573350776678</v>
      </c>
    </row>
    <row r="284" spans="2:17" x14ac:dyDescent="0.25">
      <c r="B284" s="131">
        <v>2.0499999999999998</v>
      </c>
      <c r="C284" s="39">
        <v>39.921709724845883</v>
      </c>
      <c r="D284" s="39">
        <v>17.129611284990968</v>
      </c>
      <c r="E284" s="39">
        <f t="shared" si="58"/>
        <v>2.2999999999999998</v>
      </c>
      <c r="F284" s="105">
        <f t="shared" si="52"/>
        <v>37.621709724845886</v>
      </c>
      <c r="G284" s="39">
        <f t="shared" si="59"/>
        <v>14.829611284990968</v>
      </c>
      <c r="H284" s="39">
        <f t="shared" si="60"/>
        <v>0.43959318129653724</v>
      </c>
      <c r="I284" s="120">
        <f t="shared" si="53"/>
        <v>0.15000000000000002</v>
      </c>
      <c r="J284" s="39">
        <f t="shared" si="61"/>
        <v>7.0072963122721488</v>
      </c>
      <c r="K284" s="120">
        <f t="shared" si="54"/>
        <v>0.4</v>
      </c>
      <c r="L284" s="165">
        <f t="shared" si="62"/>
        <v>2.6375590877792378E-2</v>
      </c>
      <c r="M284" s="165">
        <f t="shared" si="63"/>
        <v>2.8029185249088582</v>
      </c>
      <c r="N284" s="22"/>
      <c r="O284" s="21">
        <f t="shared" si="55"/>
        <v>2.0499999999999998</v>
      </c>
      <c r="P284" s="21">
        <f t="shared" si="56"/>
        <v>4.2043777873632902</v>
      </c>
      <c r="Q284" s="21">
        <f t="shared" si="57"/>
        <v>7.0072963122721488</v>
      </c>
    </row>
    <row r="285" spans="2:17" x14ac:dyDescent="0.25">
      <c r="B285" s="131">
        <v>2.06</v>
      </c>
      <c r="C285" s="39">
        <v>40.361302906142427</v>
      </c>
      <c r="D285" s="39">
        <v>17.509565548116367</v>
      </c>
      <c r="E285" s="39">
        <f t="shared" si="58"/>
        <v>2.2999999999999998</v>
      </c>
      <c r="F285" s="105">
        <f t="shared" si="52"/>
        <v>38.06130290614243</v>
      </c>
      <c r="G285" s="39">
        <f t="shared" si="59"/>
        <v>15.209565548116366</v>
      </c>
      <c r="H285" s="39">
        <f t="shared" si="60"/>
        <v>0.43959318129654434</v>
      </c>
      <c r="I285" s="120">
        <f t="shared" si="53"/>
        <v>0.2</v>
      </c>
      <c r="J285" s="39">
        <f t="shared" si="61"/>
        <v>7.0952149485314573</v>
      </c>
      <c r="K285" s="120">
        <f t="shared" si="54"/>
        <v>0.4</v>
      </c>
      <c r="L285" s="165">
        <f t="shared" si="62"/>
        <v>3.5167454503723404E-2</v>
      </c>
      <c r="M285" s="165">
        <f t="shared" si="63"/>
        <v>2.8380859794125817</v>
      </c>
      <c r="N285" s="22"/>
      <c r="O285" s="21">
        <f t="shared" si="55"/>
        <v>2.06</v>
      </c>
      <c r="P285" s="21">
        <f t="shared" si="56"/>
        <v>4.2571289691188756</v>
      </c>
      <c r="Q285" s="21">
        <f t="shared" si="57"/>
        <v>7.0952149485314573</v>
      </c>
    </row>
    <row r="286" spans="2:17" x14ac:dyDescent="0.25">
      <c r="B286" s="131">
        <v>2.0699999999999998</v>
      </c>
      <c r="C286" s="39">
        <v>40.800896087438971</v>
      </c>
      <c r="D286" s="39">
        <v>17.889519811241765</v>
      </c>
      <c r="E286" s="39">
        <f t="shared" si="58"/>
        <v>2.2999999999999998</v>
      </c>
      <c r="F286" s="105">
        <f t="shared" si="52"/>
        <v>38.500896087438974</v>
      </c>
      <c r="G286" s="39">
        <f t="shared" si="59"/>
        <v>15.589519811241765</v>
      </c>
      <c r="H286" s="39">
        <f t="shared" si="60"/>
        <v>0.43959318129654434</v>
      </c>
      <c r="I286" s="120">
        <f t="shared" si="53"/>
        <v>0.2</v>
      </c>
      <c r="J286" s="39">
        <f t="shared" si="61"/>
        <v>7.1831335847907658</v>
      </c>
      <c r="K286" s="120">
        <f t="shared" si="54"/>
        <v>0.4</v>
      </c>
      <c r="L286" s="165">
        <f t="shared" si="62"/>
        <v>3.5167454503723404E-2</v>
      </c>
      <c r="M286" s="165">
        <f t="shared" si="63"/>
        <v>2.8732534339163052</v>
      </c>
      <c r="N286" s="22"/>
      <c r="O286" s="21">
        <f t="shared" si="55"/>
        <v>2.0699999999999998</v>
      </c>
      <c r="P286" s="21">
        <f t="shared" si="56"/>
        <v>4.3098801508744611</v>
      </c>
      <c r="Q286" s="21">
        <f t="shared" si="57"/>
        <v>7.1831335847907658</v>
      </c>
    </row>
    <row r="287" spans="2:17" x14ac:dyDescent="0.25">
      <c r="B287" s="131">
        <v>2.08</v>
      </c>
      <c r="C287" s="39">
        <v>41.240489268735516</v>
      </c>
      <c r="D287" s="39">
        <v>18.269474074367164</v>
      </c>
      <c r="E287" s="39">
        <f t="shared" si="58"/>
        <v>2.2999999999999998</v>
      </c>
      <c r="F287" s="105">
        <f t="shared" si="52"/>
        <v>38.940489268735519</v>
      </c>
      <c r="G287" s="39">
        <f t="shared" si="59"/>
        <v>15.969474074367163</v>
      </c>
      <c r="H287" s="39">
        <f t="shared" si="60"/>
        <v>0.43959318129654434</v>
      </c>
      <c r="I287" s="120">
        <f t="shared" si="53"/>
        <v>0.2</v>
      </c>
      <c r="J287" s="39">
        <f t="shared" si="61"/>
        <v>7.2710522210500743</v>
      </c>
      <c r="K287" s="120">
        <f t="shared" si="54"/>
        <v>0.4</v>
      </c>
      <c r="L287" s="165">
        <f t="shared" si="62"/>
        <v>3.5167454503723404E-2</v>
      </c>
      <c r="M287" s="165">
        <f t="shared" si="63"/>
        <v>2.9084208884200287</v>
      </c>
      <c r="N287" s="22"/>
      <c r="O287" s="21">
        <f t="shared" si="55"/>
        <v>2.08</v>
      </c>
      <c r="P287" s="21">
        <f t="shared" si="56"/>
        <v>4.3626313326300457</v>
      </c>
      <c r="Q287" s="21">
        <f t="shared" si="57"/>
        <v>7.2710522210500743</v>
      </c>
    </row>
    <row r="288" spans="2:17" x14ac:dyDescent="0.25">
      <c r="B288" s="131">
        <v>2.09</v>
      </c>
      <c r="C288" s="39">
        <v>41.680082450032067</v>
      </c>
      <c r="D288" s="39">
        <v>18.649428337492569</v>
      </c>
      <c r="E288" s="39">
        <f t="shared" si="58"/>
        <v>2.2999999999999998</v>
      </c>
      <c r="F288" s="105">
        <f t="shared" si="52"/>
        <v>39.38008245003207</v>
      </c>
      <c r="G288" s="39">
        <f t="shared" si="59"/>
        <v>16.349428337492569</v>
      </c>
      <c r="H288" s="39">
        <f t="shared" si="60"/>
        <v>0.43959318129655145</v>
      </c>
      <c r="I288" s="120">
        <f t="shared" si="53"/>
        <v>0.2</v>
      </c>
      <c r="J288" s="39">
        <f t="shared" si="61"/>
        <v>7.3589708573093846</v>
      </c>
      <c r="K288" s="120">
        <f t="shared" si="54"/>
        <v>0.4</v>
      </c>
      <c r="L288" s="165">
        <f t="shared" si="62"/>
        <v>3.5167454503724119E-2</v>
      </c>
      <c r="M288" s="165">
        <f t="shared" si="63"/>
        <v>2.9435883429237526</v>
      </c>
      <c r="N288" s="22"/>
      <c r="O288" s="21">
        <f t="shared" si="55"/>
        <v>2.09</v>
      </c>
      <c r="P288" s="21">
        <f t="shared" si="56"/>
        <v>4.415382514385632</v>
      </c>
      <c r="Q288" s="21">
        <f t="shared" si="57"/>
        <v>7.3589708573093846</v>
      </c>
    </row>
    <row r="289" spans="2:17" x14ac:dyDescent="0.25">
      <c r="B289" s="131">
        <v>2.1</v>
      </c>
      <c r="C289" s="39">
        <v>42.119675631328533</v>
      </c>
      <c r="D289" s="39">
        <v>19.029382600617886</v>
      </c>
      <c r="E289" s="39">
        <f t="shared" si="58"/>
        <v>2.2999999999999998</v>
      </c>
      <c r="F289" s="105">
        <f t="shared" si="52"/>
        <v>39.819675631328536</v>
      </c>
      <c r="G289" s="39">
        <f t="shared" si="59"/>
        <v>16.729382600617885</v>
      </c>
      <c r="H289" s="39">
        <f t="shared" si="60"/>
        <v>0.43959318129646618</v>
      </c>
      <c r="I289" s="120">
        <f t="shared" si="53"/>
        <v>0.2</v>
      </c>
      <c r="J289" s="39">
        <f t="shared" si="61"/>
        <v>7.446889493568678</v>
      </c>
      <c r="K289" s="120">
        <f t="shared" si="54"/>
        <v>0.4</v>
      </c>
      <c r="L289" s="165">
        <f t="shared" si="62"/>
        <v>3.5167454503717367E-2</v>
      </c>
      <c r="M289" s="165">
        <f t="shared" si="63"/>
        <v>2.9787557974274699</v>
      </c>
      <c r="N289" s="22"/>
      <c r="O289" s="21">
        <f t="shared" si="55"/>
        <v>2.1</v>
      </c>
      <c r="P289" s="21">
        <f t="shared" si="56"/>
        <v>4.4681336961412086</v>
      </c>
      <c r="Q289" s="21">
        <f t="shared" si="57"/>
        <v>7.446889493568678</v>
      </c>
    </row>
    <row r="290" spans="2:17" x14ac:dyDescent="0.25">
      <c r="B290" s="131">
        <v>2.11</v>
      </c>
      <c r="C290" s="39">
        <v>42.559268812625</v>
      </c>
      <c r="D290" s="39">
        <v>19.409336863743206</v>
      </c>
      <c r="E290" s="39">
        <f t="shared" si="58"/>
        <v>2.2999999999999998</v>
      </c>
      <c r="F290" s="105">
        <f t="shared" si="52"/>
        <v>40.259268812625002</v>
      </c>
      <c r="G290" s="39">
        <f t="shared" si="59"/>
        <v>17.109336863743206</v>
      </c>
      <c r="H290" s="39">
        <f t="shared" si="60"/>
        <v>0.43959318129646618</v>
      </c>
      <c r="I290" s="120">
        <f t="shared" si="53"/>
        <v>0.2</v>
      </c>
      <c r="J290" s="39">
        <f t="shared" si="61"/>
        <v>7.5348081298279714</v>
      </c>
      <c r="K290" s="120">
        <f t="shared" si="54"/>
        <v>0.4</v>
      </c>
      <c r="L290" s="165">
        <f t="shared" si="62"/>
        <v>3.5167454503717367E-2</v>
      </c>
      <c r="M290" s="165">
        <f t="shared" si="63"/>
        <v>3.0139232519311872</v>
      </c>
      <c r="N290" s="22"/>
      <c r="O290" s="21">
        <f t="shared" si="55"/>
        <v>2.11</v>
      </c>
      <c r="P290" s="21">
        <f t="shared" si="56"/>
        <v>4.5208848778967843</v>
      </c>
      <c r="Q290" s="21">
        <f t="shared" si="57"/>
        <v>7.5348081298279714</v>
      </c>
    </row>
    <row r="291" spans="2:17" x14ac:dyDescent="0.25">
      <c r="B291" s="131">
        <v>2.12</v>
      </c>
      <c r="C291" s="39">
        <v>42.998861993921629</v>
      </c>
      <c r="D291" s="39">
        <v>19.78929112686869</v>
      </c>
      <c r="E291" s="39">
        <f t="shared" si="58"/>
        <v>2.2999999999999998</v>
      </c>
      <c r="F291" s="105">
        <f t="shared" si="52"/>
        <v>40.698861993921632</v>
      </c>
      <c r="G291" s="39">
        <f t="shared" si="59"/>
        <v>17.489291126868689</v>
      </c>
      <c r="H291" s="39">
        <f t="shared" si="60"/>
        <v>0.43959318129662961</v>
      </c>
      <c r="I291" s="120">
        <f t="shared" si="53"/>
        <v>0.2</v>
      </c>
      <c r="J291" s="39">
        <f t="shared" si="61"/>
        <v>7.6227267660872977</v>
      </c>
      <c r="K291" s="120">
        <f t="shared" si="54"/>
        <v>0.4</v>
      </c>
      <c r="L291" s="165">
        <f t="shared" si="62"/>
        <v>3.5167454503730509E-2</v>
      </c>
      <c r="M291" s="165">
        <f t="shared" si="63"/>
        <v>3.0490907064349178</v>
      </c>
      <c r="N291" s="22"/>
      <c r="O291" s="21">
        <f t="shared" si="55"/>
        <v>2.12</v>
      </c>
      <c r="P291" s="21">
        <f t="shared" si="56"/>
        <v>4.5736360596523795</v>
      </c>
      <c r="Q291" s="21">
        <f t="shared" si="57"/>
        <v>7.6227267660872977</v>
      </c>
    </row>
    <row r="292" spans="2:17" x14ac:dyDescent="0.25">
      <c r="B292" s="131">
        <v>2.13</v>
      </c>
      <c r="C292" s="39">
        <v>43.438455175218095</v>
      </c>
      <c r="D292" s="39">
        <v>20.169245389994011</v>
      </c>
      <c r="E292" s="39">
        <f t="shared" si="58"/>
        <v>2.2999999999999998</v>
      </c>
      <c r="F292" s="105">
        <f t="shared" si="52"/>
        <v>41.138455175218098</v>
      </c>
      <c r="G292" s="39">
        <f t="shared" si="59"/>
        <v>17.86924538999401</v>
      </c>
      <c r="H292" s="39">
        <f t="shared" si="60"/>
        <v>0.43959318129646618</v>
      </c>
      <c r="I292" s="120">
        <f t="shared" si="53"/>
        <v>0.2</v>
      </c>
      <c r="J292" s="39">
        <f t="shared" si="61"/>
        <v>7.7106454023465911</v>
      </c>
      <c r="K292" s="120">
        <f t="shared" si="54"/>
        <v>0.4</v>
      </c>
      <c r="L292" s="165">
        <f t="shared" si="62"/>
        <v>3.5167454503717367E-2</v>
      </c>
      <c r="M292" s="165">
        <f t="shared" si="63"/>
        <v>3.084258160938635</v>
      </c>
      <c r="N292" s="22"/>
      <c r="O292" s="21">
        <f t="shared" si="55"/>
        <v>2.13</v>
      </c>
      <c r="P292" s="21">
        <f t="shared" si="56"/>
        <v>4.6263872414079561</v>
      </c>
      <c r="Q292" s="21">
        <f t="shared" si="57"/>
        <v>7.7106454023465911</v>
      </c>
    </row>
    <row r="293" spans="2:17" x14ac:dyDescent="0.25">
      <c r="B293" s="131">
        <v>2.14</v>
      </c>
      <c r="C293" s="39">
        <v>43.878048356514711</v>
      </c>
      <c r="D293" s="39">
        <v>20.549199653119484</v>
      </c>
      <c r="E293" s="39">
        <f t="shared" si="58"/>
        <v>2.2999999999999998</v>
      </c>
      <c r="F293" s="105">
        <f t="shared" si="52"/>
        <v>41.578048356514714</v>
      </c>
      <c r="G293" s="39">
        <f t="shared" si="59"/>
        <v>18.249199653119483</v>
      </c>
      <c r="H293" s="39">
        <f t="shared" si="60"/>
        <v>0.4395931812966154</v>
      </c>
      <c r="I293" s="120">
        <f t="shared" si="53"/>
        <v>0.2</v>
      </c>
      <c r="J293" s="39">
        <f t="shared" si="61"/>
        <v>7.7985640386059139</v>
      </c>
      <c r="K293" s="120">
        <f t="shared" si="54"/>
        <v>0.4</v>
      </c>
      <c r="L293" s="165">
        <f t="shared" si="62"/>
        <v>3.5167454503729094E-2</v>
      </c>
      <c r="M293" s="165">
        <f t="shared" si="63"/>
        <v>3.1194256154423643</v>
      </c>
      <c r="N293" s="22"/>
      <c r="O293" s="21">
        <f t="shared" si="55"/>
        <v>2.14</v>
      </c>
      <c r="P293" s="21">
        <f t="shared" si="56"/>
        <v>4.6791384231635496</v>
      </c>
      <c r="Q293" s="21">
        <f t="shared" si="57"/>
        <v>7.7985640386059139</v>
      </c>
    </row>
    <row r="294" spans="2:17" x14ac:dyDescent="0.25">
      <c r="B294" s="131">
        <v>2.15</v>
      </c>
      <c r="C294" s="39">
        <v>44.317641537811184</v>
      </c>
      <c r="D294" s="39">
        <v>20.929153916244811</v>
      </c>
      <c r="E294" s="39">
        <f t="shared" si="58"/>
        <v>2.2999999999999998</v>
      </c>
      <c r="F294" s="105">
        <f t="shared" si="52"/>
        <v>42.017641537811187</v>
      </c>
      <c r="G294" s="39">
        <f t="shared" si="59"/>
        <v>18.62915391624481</v>
      </c>
      <c r="H294" s="39">
        <f t="shared" si="60"/>
        <v>0.43959318129647329</v>
      </c>
      <c r="I294" s="120">
        <f t="shared" si="53"/>
        <v>0.2</v>
      </c>
      <c r="J294" s="39">
        <f t="shared" si="61"/>
        <v>7.8864826748652082</v>
      </c>
      <c r="K294" s="120">
        <f t="shared" si="54"/>
        <v>0.4</v>
      </c>
      <c r="L294" s="165">
        <f t="shared" si="62"/>
        <v>3.5167454503717721E-2</v>
      </c>
      <c r="M294" s="165">
        <f t="shared" si="63"/>
        <v>3.154593069946082</v>
      </c>
      <c r="N294" s="22"/>
      <c r="O294" s="21">
        <f t="shared" si="55"/>
        <v>2.15</v>
      </c>
      <c r="P294" s="21">
        <f t="shared" si="56"/>
        <v>4.7318896049191261</v>
      </c>
      <c r="Q294" s="21">
        <f t="shared" si="57"/>
        <v>7.8864826748652082</v>
      </c>
    </row>
    <row r="295" spans="2:17" x14ac:dyDescent="0.25">
      <c r="B295" s="131">
        <v>2.16</v>
      </c>
      <c r="C295" s="39">
        <v>44.757234719107799</v>
      </c>
      <c r="D295" s="39">
        <v>21.309108179370281</v>
      </c>
      <c r="E295" s="39">
        <f t="shared" si="58"/>
        <v>2.2999999999999998</v>
      </c>
      <c r="F295" s="105">
        <f t="shared" si="52"/>
        <v>42.457234719107802</v>
      </c>
      <c r="G295" s="39">
        <f t="shared" si="59"/>
        <v>19.00910817937028</v>
      </c>
      <c r="H295" s="39">
        <f t="shared" si="60"/>
        <v>0.4395931812966154</v>
      </c>
      <c r="I295" s="120">
        <f t="shared" si="53"/>
        <v>0.2</v>
      </c>
      <c r="J295" s="39">
        <f t="shared" si="61"/>
        <v>7.9744013111245309</v>
      </c>
      <c r="K295" s="120">
        <f t="shared" si="54"/>
        <v>0.4</v>
      </c>
      <c r="L295" s="165">
        <f t="shared" si="62"/>
        <v>3.5167454503729094E-2</v>
      </c>
      <c r="M295" s="165">
        <f t="shared" si="63"/>
        <v>3.1897605244498113</v>
      </c>
      <c r="N295" s="22"/>
      <c r="O295" s="21">
        <f t="shared" si="55"/>
        <v>2.16</v>
      </c>
      <c r="P295" s="21">
        <f t="shared" si="56"/>
        <v>4.7846407866747196</v>
      </c>
      <c r="Q295" s="21">
        <f t="shared" si="57"/>
        <v>7.9744013111245309</v>
      </c>
    </row>
    <row r="296" spans="2:17" x14ac:dyDescent="0.25">
      <c r="B296" s="131">
        <v>2.17</v>
      </c>
      <c r="C296" s="39">
        <v>45.196827900404266</v>
      </c>
      <c r="D296" s="39">
        <v>21.689062442495601</v>
      </c>
      <c r="E296" s="39">
        <f t="shared" si="58"/>
        <v>2.2999999999999998</v>
      </c>
      <c r="F296" s="105">
        <f t="shared" si="52"/>
        <v>42.896827900404269</v>
      </c>
      <c r="G296" s="39">
        <f t="shared" si="59"/>
        <v>19.3890624424956</v>
      </c>
      <c r="H296" s="39">
        <f t="shared" si="60"/>
        <v>0.43959318129646618</v>
      </c>
      <c r="I296" s="120">
        <f t="shared" si="53"/>
        <v>0.2</v>
      </c>
      <c r="J296" s="39">
        <f t="shared" si="61"/>
        <v>8.0623199473838234</v>
      </c>
      <c r="K296" s="120">
        <f t="shared" si="54"/>
        <v>0.4</v>
      </c>
      <c r="L296" s="165">
        <f t="shared" si="62"/>
        <v>3.5167454503717013E-2</v>
      </c>
      <c r="M296" s="165">
        <f t="shared" si="63"/>
        <v>3.2249279789535281</v>
      </c>
      <c r="N296" s="22"/>
      <c r="O296" s="21">
        <f t="shared" si="55"/>
        <v>2.17</v>
      </c>
      <c r="P296" s="21">
        <f t="shared" si="56"/>
        <v>4.8373919684302953</v>
      </c>
      <c r="Q296" s="21">
        <f t="shared" si="57"/>
        <v>8.0623199473838234</v>
      </c>
    </row>
    <row r="297" spans="2:17" x14ac:dyDescent="0.25">
      <c r="B297" s="131">
        <v>2.1800000000000002</v>
      </c>
      <c r="C297" s="39">
        <v>45.636421081700817</v>
      </c>
      <c r="D297" s="39">
        <v>22.069016705621006</v>
      </c>
      <c r="E297" s="39">
        <f t="shared" si="58"/>
        <v>2.2999999999999998</v>
      </c>
      <c r="F297" s="105">
        <f t="shared" si="52"/>
        <v>43.33642108170082</v>
      </c>
      <c r="G297" s="39">
        <f t="shared" si="59"/>
        <v>19.769016705621006</v>
      </c>
      <c r="H297" s="39">
        <f t="shared" si="60"/>
        <v>0.43959318129655145</v>
      </c>
      <c r="I297" s="120">
        <f t="shared" si="53"/>
        <v>0.2</v>
      </c>
      <c r="J297" s="39">
        <f t="shared" si="61"/>
        <v>8.1502385836431337</v>
      </c>
      <c r="K297" s="120">
        <f t="shared" si="54"/>
        <v>0.4</v>
      </c>
      <c r="L297" s="165">
        <f t="shared" si="62"/>
        <v>3.5167454503724119E-2</v>
      </c>
      <c r="M297" s="165">
        <f t="shared" si="63"/>
        <v>3.2600954334572521</v>
      </c>
      <c r="N297" s="22"/>
      <c r="O297" s="21">
        <f t="shared" si="55"/>
        <v>2.1800000000000002</v>
      </c>
      <c r="P297" s="21">
        <f t="shared" si="56"/>
        <v>4.8901431501858816</v>
      </c>
      <c r="Q297" s="21">
        <f t="shared" si="57"/>
        <v>8.1502385836431337</v>
      </c>
    </row>
    <row r="298" spans="2:17" x14ac:dyDescent="0.25">
      <c r="B298" s="131">
        <v>2.19</v>
      </c>
      <c r="C298" s="39">
        <v>46.076014262997361</v>
      </c>
      <c r="D298" s="39">
        <v>22.448970968746405</v>
      </c>
      <c r="E298" s="39">
        <f t="shared" si="58"/>
        <v>2.2999999999999998</v>
      </c>
      <c r="F298" s="105">
        <f t="shared" si="52"/>
        <v>43.776014262997364</v>
      </c>
      <c r="G298" s="39">
        <f t="shared" si="59"/>
        <v>20.148970968746404</v>
      </c>
      <c r="H298" s="39">
        <f t="shared" si="60"/>
        <v>0.43959318129654434</v>
      </c>
      <c r="I298" s="120">
        <f t="shared" si="53"/>
        <v>0.2</v>
      </c>
      <c r="J298" s="39">
        <f t="shared" si="61"/>
        <v>8.2381572199024422</v>
      </c>
      <c r="K298" s="120">
        <f t="shared" si="54"/>
        <v>0.4</v>
      </c>
      <c r="L298" s="165">
        <f t="shared" si="62"/>
        <v>3.5167454503723404E-2</v>
      </c>
      <c r="M298" s="165">
        <f t="shared" si="63"/>
        <v>3.2952628879609756</v>
      </c>
      <c r="N298" s="22"/>
      <c r="O298" s="21">
        <f t="shared" si="55"/>
        <v>2.19</v>
      </c>
      <c r="P298" s="21">
        <f t="shared" si="56"/>
        <v>4.9428943319414671</v>
      </c>
      <c r="Q298" s="21">
        <f t="shared" si="57"/>
        <v>8.2381572199024422</v>
      </c>
    </row>
    <row r="299" spans="2:17" x14ac:dyDescent="0.25">
      <c r="B299" s="131">
        <v>2.2000000000000002</v>
      </c>
      <c r="C299" s="39">
        <v>46.515607444293913</v>
      </c>
      <c r="D299" s="39">
        <v>22.828925231871811</v>
      </c>
      <c r="E299" s="39">
        <f t="shared" si="58"/>
        <v>2.2999999999999998</v>
      </c>
      <c r="F299" s="105">
        <f t="shared" si="52"/>
        <v>44.215607444293916</v>
      </c>
      <c r="G299" s="39">
        <f t="shared" si="59"/>
        <v>20.52892523187181</v>
      </c>
      <c r="H299" s="39">
        <f t="shared" si="60"/>
        <v>0.43959318129655145</v>
      </c>
      <c r="I299" s="120">
        <f t="shared" si="53"/>
        <v>0.2</v>
      </c>
      <c r="J299" s="39">
        <f t="shared" si="61"/>
        <v>8.3260758561617525</v>
      </c>
      <c r="K299" s="120">
        <f t="shared" si="54"/>
        <v>0.4</v>
      </c>
      <c r="L299" s="165">
        <f t="shared" si="62"/>
        <v>3.5167454503724119E-2</v>
      </c>
      <c r="M299" s="165">
        <f t="shared" si="63"/>
        <v>3.3304303424646995</v>
      </c>
      <c r="N299" s="22"/>
      <c r="O299" s="21">
        <f t="shared" si="55"/>
        <v>2.2000000000000002</v>
      </c>
      <c r="P299" s="21">
        <f t="shared" si="56"/>
        <v>4.9956455136970526</v>
      </c>
      <c r="Q299" s="21">
        <f t="shared" si="57"/>
        <v>8.3260758561617525</v>
      </c>
    </row>
    <row r="300" spans="2:17" x14ac:dyDescent="0.25">
      <c r="B300" s="131">
        <v>2.21</v>
      </c>
      <c r="C300" s="39">
        <v>46.95520062559045</v>
      </c>
      <c r="D300" s="39">
        <v>23.208879494997205</v>
      </c>
      <c r="E300" s="39">
        <f t="shared" si="58"/>
        <v>2.2999999999999998</v>
      </c>
      <c r="F300" s="105">
        <f t="shared" si="52"/>
        <v>44.655200625590453</v>
      </c>
      <c r="G300" s="39">
        <f t="shared" si="59"/>
        <v>20.908879494997205</v>
      </c>
      <c r="H300" s="39">
        <f t="shared" si="60"/>
        <v>0.43959318129653724</v>
      </c>
      <c r="I300" s="120">
        <f t="shared" si="53"/>
        <v>0.2</v>
      </c>
      <c r="J300" s="39">
        <f t="shared" si="61"/>
        <v>8.4139944924210592</v>
      </c>
      <c r="K300" s="120">
        <f t="shared" si="54"/>
        <v>0.4</v>
      </c>
      <c r="L300" s="165">
        <f t="shared" si="62"/>
        <v>3.5167454503722696E-2</v>
      </c>
      <c r="M300" s="165">
        <f t="shared" si="63"/>
        <v>3.3655977969684221</v>
      </c>
      <c r="N300" s="22"/>
      <c r="O300" s="21">
        <f t="shared" si="55"/>
        <v>2.21</v>
      </c>
      <c r="P300" s="21">
        <f t="shared" si="56"/>
        <v>5.0483966954526371</v>
      </c>
      <c r="Q300" s="21">
        <f t="shared" si="57"/>
        <v>8.4139944924210592</v>
      </c>
    </row>
    <row r="301" spans="2:17" x14ac:dyDescent="0.25">
      <c r="B301" s="131">
        <v>2.2200000000000002</v>
      </c>
      <c r="C301" s="39">
        <v>47.394793806887002</v>
      </c>
      <c r="D301" s="39">
        <v>23.588833758122611</v>
      </c>
      <c r="E301" s="39">
        <f t="shared" si="58"/>
        <v>2.2999999999999998</v>
      </c>
      <c r="F301" s="105">
        <f t="shared" si="52"/>
        <v>45.094793806887004</v>
      </c>
      <c r="G301" s="39">
        <f t="shared" si="59"/>
        <v>21.28883375812261</v>
      </c>
      <c r="H301" s="39">
        <f t="shared" si="60"/>
        <v>0.43959318129655145</v>
      </c>
      <c r="I301" s="120">
        <f t="shared" si="53"/>
        <v>0.2</v>
      </c>
      <c r="J301" s="39">
        <f t="shared" si="61"/>
        <v>8.5019131286803695</v>
      </c>
      <c r="K301" s="120">
        <f t="shared" si="54"/>
        <v>0.4</v>
      </c>
      <c r="L301" s="165">
        <f t="shared" si="62"/>
        <v>3.5167454503724119E-2</v>
      </c>
      <c r="M301" s="165">
        <f t="shared" si="63"/>
        <v>3.400765251472146</v>
      </c>
      <c r="N301" s="22"/>
      <c r="O301" s="21">
        <f t="shared" si="55"/>
        <v>2.2200000000000002</v>
      </c>
      <c r="P301" s="21">
        <f t="shared" si="56"/>
        <v>5.1011478772082235</v>
      </c>
      <c r="Q301" s="21">
        <f t="shared" si="57"/>
        <v>8.5019131286803695</v>
      </c>
    </row>
    <row r="302" spans="2:17" x14ac:dyDescent="0.25">
      <c r="B302" s="131">
        <v>2.23</v>
      </c>
      <c r="C302" s="39">
        <v>47.834386988183539</v>
      </c>
      <c r="D302" s="39">
        <v>23.968788021248002</v>
      </c>
      <c r="E302" s="39">
        <f t="shared" si="58"/>
        <v>2.2999999999999998</v>
      </c>
      <c r="F302" s="105">
        <f t="shared" si="52"/>
        <v>45.534386988183542</v>
      </c>
      <c r="G302" s="39">
        <f t="shared" si="59"/>
        <v>21.668788021248002</v>
      </c>
      <c r="H302" s="39">
        <f t="shared" si="60"/>
        <v>0.43959318129653724</v>
      </c>
      <c r="I302" s="120">
        <f t="shared" si="53"/>
        <v>0.2</v>
      </c>
      <c r="J302" s="39">
        <f t="shared" si="61"/>
        <v>8.5898317649396763</v>
      </c>
      <c r="K302" s="120">
        <f t="shared" si="54"/>
        <v>0.4</v>
      </c>
      <c r="L302" s="165">
        <f t="shared" si="62"/>
        <v>3.5167454503722696E-2</v>
      </c>
      <c r="M302" s="165">
        <f t="shared" si="63"/>
        <v>3.4359327059758686</v>
      </c>
      <c r="N302" s="22"/>
      <c r="O302" s="21">
        <f t="shared" si="55"/>
        <v>2.23</v>
      </c>
      <c r="P302" s="21">
        <f t="shared" si="56"/>
        <v>5.1538990589638072</v>
      </c>
      <c r="Q302" s="21">
        <f t="shared" si="57"/>
        <v>8.5898317649396763</v>
      </c>
    </row>
    <row r="303" spans="2:17" x14ac:dyDescent="0.25">
      <c r="B303" s="131">
        <v>2.2400000000000002</v>
      </c>
      <c r="C303" s="39">
        <v>48.273980169480083</v>
      </c>
      <c r="D303" s="39">
        <v>24.348742284373401</v>
      </c>
      <c r="E303" s="39">
        <f t="shared" si="58"/>
        <v>2.2999999999999998</v>
      </c>
      <c r="F303" s="105">
        <f t="shared" si="52"/>
        <v>45.973980169480086</v>
      </c>
      <c r="G303" s="39">
        <f t="shared" si="59"/>
        <v>22.0487422843734</v>
      </c>
      <c r="H303" s="39">
        <f t="shared" si="60"/>
        <v>0.43959318129654434</v>
      </c>
      <c r="I303" s="120">
        <f t="shared" si="53"/>
        <v>0.2</v>
      </c>
      <c r="J303" s="39">
        <f t="shared" si="61"/>
        <v>8.6777504011989848</v>
      </c>
      <c r="K303" s="120">
        <f t="shared" si="54"/>
        <v>0.4</v>
      </c>
      <c r="L303" s="165">
        <f t="shared" si="62"/>
        <v>3.5167454503723404E-2</v>
      </c>
      <c r="M303" s="165">
        <f t="shared" si="63"/>
        <v>3.4711001604795921</v>
      </c>
      <c r="N303" s="22"/>
      <c r="O303" s="21">
        <f t="shared" si="55"/>
        <v>2.2400000000000002</v>
      </c>
      <c r="P303" s="21">
        <f t="shared" si="56"/>
        <v>5.2066502407193926</v>
      </c>
      <c r="Q303" s="21">
        <f t="shared" si="57"/>
        <v>8.6777504011989848</v>
      </c>
    </row>
    <row r="304" spans="2:17" x14ac:dyDescent="0.25">
      <c r="B304" s="131">
        <v>2.25</v>
      </c>
      <c r="C304" s="39">
        <v>48.713573350776635</v>
      </c>
      <c r="D304" s="39">
        <v>24.728696547498807</v>
      </c>
      <c r="E304" s="39">
        <f t="shared" si="58"/>
        <v>2.2999999999999998</v>
      </c>
      <c r="F304" s="105">
        <f t="shared" si="52"/>
        <v>46.413573350776637</v>
      </c>
      <c r="G304" s="39">
        <f t="shared" si="59"/>
        <v>22.428696547498806</v>
      </c>
      <c r="H304" s="39">
        <f t="shared" si="60"/>
        <v>0.43959318129655145</v>
      </c>
      <c r="I304" s="120">
        <f t="shared" si="53"/>
        <v>0.2</v>
      </c>
      <c r="J304" s="39">
        <f t="shared" si="61"/>
        <v>8.7656690374582951</v>
      </c>
      <c r="K304" s="120">
        <f t="shared" si="54"/>
        <v>0.4</v>
      </c>
      <c r="L304" s="165">
        <f t="shared" si="62"/>
        <v>3.5167454503724119E-2</v>
      </c>
      <c r="M304" s="165">
        <f t="shared" si="63"/>
        <v>3.5062676149833161</v>
      </c>
      <c r="N304" s="22"/>
      <c r="O304" s="21">
        <f t="shared" si="55"/>
        <v>2.25</v>
      </c>
      <c r="P304" s="21">
        <f t="shared" si="56"/>
        <v>5.259401422474979</v>
      </c>
      <c r="Q304" s="21">
        <f t="shared" si="57"/>
        <v>8.7656690374582951</v>
      </c>
    </row>
    <row r="305" spans="2:17" x14ac:dyDescent="0.25">
      <c r="B305" s="131">
        <v>2.2599999999999998</v>
      </c>
      <c r="C305" s="39">
        <v>49.153166532073101</v>
      </c>
      <c r="D305" s="39">
        <v>25.108650810624127</v>
      </c>
      <c r="E305" s="39">
        <f t="shared" si="58"/>
        <v>2.2999999999999998</v>
      </c>
      <c r="F305" s="105">
        <f t="shared" si="52"/>
        <v>46.853166532073104</v>
      </c>
      <c r="G305" s="39">
        <f t="shared" si="59"/>
        <v>22.808650810624126</v>
      </c>
      <c r="H305" s="39">
        <f t="shared" si="60"/>
        <v>0.43959318129646618</v>
      </c>
      <c r="I305" s="120">
        <f t="shared" si="53"/>
        <v>0.2</v>
      </c>
      <c r="J305" s="39">
        <f t="shared" si="61"/>
        <v>8.8535876737175876</v>
      </c>
      <c r="K305" s="120">
        <f t="shared" si="54"/>
        <v>0.4</v>
      </c>
      <c r="L305" s="165">
        <f t="shared" si="62"/>
        <v>3.5167454503717013E-2</v>
      </c>
      <c r="M305" s="165">
        <f t="shared" si="63"/>
        <v>3.5414350694870329</v>
      </c>
      <c r="N305" s="22"/>
      <c r="O305" s="21">
        <f t="shared" si="55"/>
        <v>2.2599999999999998</v>
      </c>
      <c r="P305" s="21">
        <f t="shared" si="56"/>
        <v>5.3121526042305547</v>
      </c>
      <c r="Q305" s="21">
        <f t="shared" si="57"/>
        <v>8.8535876737175876</v>
      </c>
    </row>
    <row r="306" spans="2:17" x14ac:dyDescent="0.25">
      <c r="B306" s="131">
        <v>2.27</v>
      </c>
      <c r="C306" s="39">
        <v>49.59275971336973</v>
      </c>
      <c r="D306" s="39">
        <v>25.488605073749611</v>
      </c>
      <c r="E306" s="39">
        <f t="shared" si="58"/>
        <v>2.2999999999999998</v>
      </c>
      <c r="F306" s="105">
        <f t="shared" si="52"/>
        <v>47.292759713369733</v>
      </c>
      <c r="G306" s="39">
        <f t="shared" si="59"/>
        <v>23.18860507374961</v>
      </c>
      <c r="H306" s="39">
        <f t="shared" si="60"/>
        <v>0.43959318129662961</v>
      </c>
      <c r="I306" s="120">
        <f t="shared" si="53"/>
        <v>0.2</v>
      </c>
      <c r="J306" s="39">
        <f t="shared" si="61"/>
        <v>8.9415063099769139</v>
      </c>
      <c r="K306" s="120">
        <f t="shared" si="54"/>
        <v>0.4</v>
      </c>
      <c r="L306" s="165">
        <f t="shared" si="62"/>
        <v>3.5167454503730509E-2</v>
      </c>
      <c r="M306" s="165">
        <f t="shared" si="63"/>
        <v>3.5766025239907635</v>
      </c>
      <c r="N306" s="22"/>
      <c r="O306" s="21">
        <f t="shared" si="55"/>
        <v>2.27</v>
      </c>
      <c r="P306" s="21">
        <f t="shared" si="56"/>
        <v>5.3649037859861508</v>
      </c>
      <c r="Q306" s="21">
        <f t="shared" si="57"/>
        <v>8.9415063099769139</v>
      </c>
    </row>
    <row r="307" spans="2:17" x14ac:dyDescent="0.25">
      <c r="B307" s="131">
        <v>2.2799999999999998</v>
      </c>
      <c r="C307" s="39">
        <v>50.03235289466619</v>
      </c>
      <c r="D307" s="39">
        <v>25.868559336874927</v>
      </c>
      <c r="E307" s="39">
        <f t="shared" si="58"/>
        <v>2.2999999999999998</v>
      </c>
      <c r="F307" s="105">
        <f t="shared" si="52"/>
        <v>47.732352894666192</v>
      </c>
      <c r="G307" s="39">
        <f t="shared" si="59"/>
        <v>23.568559336874927</v>
      </c>
      <c r="H307" s="39">
        <f t="shared" si="60"/>
        <v>0.43959318129645908</v>
      </c>
      <c r="I307" s="120">
        <f t="shared" si="53"/>
        <v>0.2</v>
      </c>
      <c r="J307" s="39">
        <f t="shared" si="61"/>
        <v>9.0294249462362064</v>
      </c>
      <c r="K307" s="120">
        <f t="shared" si="54"/>
        <v>0.4</v>
      </c>
      <c r="L307" s="165">
        <f t="shared" si="62"/>
        <v>3.5167454503717013E-2</v>
      </c>
      <c r="M307" s="165">
        <f t="shared" si="63"/>
        <v>3.6117699784944803</v>
      </c>
      <c r="N307" s="22"/>
      <c r="O307" s="21">
        <f t="shared" si="55"/>
        <v>2.2799999999999998</v>
      </c>
      <c r="P307" s="21">
        <f t="shared" si="56"/>
        <v>5.4176549677417256</v>
      </c>
      <c r="Q307" s="21">
        <f t="shared" si="57"/>
        <v>9.0294249462362064</v>
      </c>
    </row>
    <row r="308" spans="2:17" x14ac:dyDescent="0.25">
      <c r="B308" s="131">
        <v>2.29</v>
      </c>
      <c r="C308" s="39">
        <v>50.471946075962734</v>
      </c>
      <c r="D308" s="39">
        <v>26.248513600000326</v>
      </c>
      <c r="E308" s="39">
        <f t="shared" si="58"/>
        <v>2.2999999999999998</v>
      </c>
      <c r="F308" s="105">
        <f t="shared" si="52"/>
        <v>48.171946075962737</v>
      </c>
      <c r="G308" s="39">
        <f t="shared" si="59"/>
        <v>23.948513600000325</v>
      </c>
      <c r="H308" s="39">
        <f t="shared" si="60"/>
        <v>0.43959318129654434</v>
      </c>
      <c r="I308" s="120">
        <f t="shared" si="53"/>
        <v>0.2</v>
      </c>
      <c r="J308" s="39">
        <f t="shared" si="61"/>
        <v>9.1173435824955149</v>
      </c>
      <c r="K308" s="120">
        <f t="shared" si="54"/>
        <v>0.4</v>
      </c>
      <c r="L308" s="165">
        <f t="shared" si="62"/>
        <v>3.5167454503723404E-2</v>
      </c>
      <c r="M308" s="165">
        <f t="shared" si="63"/>
        <v>3.6469374329982038</v>
      </c>
      <c r="N308" s="22"/>
      <c r="O308" s="21">
        <f t="shared" si="55"/>
        <v>2.29</v>
      </c>
      <c r="P308" s="21">
        <f t="shared" si="56"/>
        <v>5.4704061494973111</v>
      </c>
      <c r="Q308" s="21">
        <f t="shared" si="57"/>
        <v>9.1173435824955149</v>
      </c>
    </row>
    <row r="309" spans="2:17" x14ac:dyDescent="0.25">
      <c r="B309" s="131">
        <v>2.2999999999999998</v>
      </c>
      <c r="C309" s="39">
        <v>50.9115392572592</v>
      </c>
      <c r="D309" s="39">
        <v>26.628467863125646</v>
      </c>
      <c r="E309" s="39">
        <f t="shared" si="58"/>
        <v>2.2999999999999998</v>
      </c>
      <c r="F309" s="105">
        <f t="shared" si="52"/>
        <v>48.611539257259203</v>
      </c>
      <c r="G309" s="39">
        <f t="shared" si="59"/>
        <v>24.328467863125645</v>
      </c>
      <c r="H309" s="39">
        <f t="shared" si="60"/>
        <v>0.43959318129646618</v>
      </c>
      <c r="I309" s="120">
        <f t="shared" ref="I309:I329" si="64">IF(F309&lt;0,0,IF(F309&lt;-D$100,$D$134,IF(F309&lt;-2*D$100,$D$135,IF(F309&lt;-3*D$100,$D$136,IF(F309&lt;-4*D$100,$D$137,IF(F309&lt;-5*D$100,$D$138,IF(F309&lt;-6*D$100,$D$139,$D$140)))))))</f>
        <v>0.2</v>
      </c>
      <c r="J309" s="39">
        <f t="shared" si="61"/>
        <v>9.2052622187548074</v>
      </c>
      <c r="K309" s="120">
        <f t="shared" ref="K309:K329" si="65">IF(F309&lt;0,$E$133,IF(F309&lt;-D$100,$E$134,IF(F309&lt;-2*D$100,$E$135,IF(F309&lt;-3*D$100,$E$136,IF(F309&lt;-4*D$100,$E$137,IF(F309&lt;-5*D$100,$E$138,IF(F309&lt;-6*D$100,$E$139,$E$140)))))))</f>
        <v>0.4</v>
      </c>
      <c r="L309" s="165">
        <f t="shared" si="62"/>
        <v>3.5167454503717013E-2</v>
      </c>
      <c r="M309" s="165">
        <f t="shared" si="63"/>
        <v>3.6821048875019207</v>
      </c>
      <c r="N309" s="22"/>
      <c r="O309" s="21">
        <f t="shared" ref="O309:O329" si="66">B309</f>
        <v>2.2999999999999998</v>
      </c>
      <c r="P309" s="21">
        <f t="shared" ref="P309:P329" si="67">Q309-M309</f>
        <v>5.5231573312528868</v>
      </c>
      <c r="Q309" s="21">
        <f t="shared" ref="Q309:Q329" si="68">J309</f>
        <v>9.2052622187548074</v>
      </c>
    </row>
    <row r="310" spans="2:17" x14ac:dyDescent="0.25">
      <c r="B310" s="131">
        <v>2.31</v>
      </c>
      <c r="C310" s="39">
        <v>51.351132438555751</v>
      </c>
      <c r="D310" s="39">
        <v>27.008422126251048</v>
      </c>
      <c r="E310" s="39">
        <f t="shared" si="58"/>
        <v>2.2999999999999998</v>
      </c>
      <c r="F310" s="105">
        <f t="shared" si="52"/>
        <v>49.051132438555754</v>
      </c>
      <c r="G310" s="39">
        <f t="shared" si="59"/>
        <v>24.708422126251048</v>
      </c>
      <c r="H310" s="39">
        <f t="shared" si="60"/>
        <v>0.43959318129655145</v>
      </c>
      <c r="I310" s="120">
        <f t="shared" si="64"/>
        <v>0.2</v>
      </c>
      <c r="J310" s="39">
        <f t="shared" si="61"/>
        <v>9.2931808550141177</v>
      </c>
      <c r="K310" s="120">
        <f t="shared" si="65"/>
        <v>0.4</v>
      </c>
      <c r="L310" s="165">
        <f t="shared" si="62"/>
        <v>3.5167454503724119E-2</v>
      </c>
      <c r="M310" s="165">
        <f t="shared" si="63"/>
        <v>3.7172723420056446</v>
      </c>
      <c r="N310" s="22"/>
      <c r="O310" s="21">
        <f t="shared" si="66"/>
        <v>2.31</v>
      </c>
      <c r="P310" s="21">
        <f t="shared" si="67"/>
        <v>5.5759085130084731</v>
      </c>
      <c r="Q310" s="21">
        <f t="shared" si="68"/>
        <v>9.2931808550141177</v>
      </c>
    </row>
    <row r="311" spans="2:17" x14ac:dyDescent="0.25">
      <c r="B311" s="131">
        <v>2.3199999999999998</v>
      </c>
      <c r="C311" s="39">
        <v>51.790725619852296</v>
      </c>
      <c r="D311" s="39">
        <v>27.38837638937645</v>
      </c>
      <c r="E311" s="39">
        <f t="shared" si="58"/>
        <v>2.2999999999999998</v>
      </c>
      <c r="F311" s="105">
        <f t="shared" si="52"/>
        <v>49.490725619852299</v>
      </c>
      <c r="G311" s="39">
        <f t="shared" si="59"/>
        <v>25.08837638937645</v>
      </c>
      <c r="H311" s="39">
        <f t="shared" si="60"/>
        <v>0.43959318129654434</v>
      </c>
      <c r="I311" s="120">
        <f t="shared" si="64"/>
        <v>0.2</v>
      </c>
      <c r="J311" s="39">
        <f t="shared" si="61"/>
        <v>9.3810994912734262</v>
      </c>
      <c r="K311" s="120">
        <f t="shared" si="65"/>
        <v>0.4</v>
      </c>
      <c r="L311" s="165">
        <f t="shared" si="62"/>
        <v>3.5167454503723404E-2</v>
      </c>
      <c r="M311" s="165">
        <f t="shared" si="63"/>
        <v>3.7524397965093681</v>
      </c>
      <c r="N311" s="22"/>
      <c r="O311" s="21">
        <f t="shared" si="66"/>
        <v>2.3199999999999998</v>
      </c>
      <c r="P311" s="21">
        <f t="shared" si="67"/>
        <v>5.6286596947640586</v>
      </c>
      <c r="Q311" s="21">
        <f t="shared" si="68"/>
        <v>9.3810994912734262</v>
      </c>
    </row>
    <row r="312" spans="2:17" x14ac:dyDescent="0.25">
      <c r="B312" s="131">
        <v>2.33</v>
      </c>
      <c r="C312" s="39">
        <v>52.23031880114884</v>
      </c>
      <c r="D312" s="39">
        <v>27.768330652501845</v>
      </c>
      <c r="E312" s="39">
        <f t="shared" si="58"/>
        <v>2.2999999999999998</v>
      </c>
      <c r="F312" s="105">
        <f t="shared" si="52"/>
        <v>49.930318801148843</v>
      </c>
      <c r="G312" s="39">
        <f t="shared" si="59"/>
        <v>25.468330652501844</v>
      </c>
      <c r="H312" s="39">
        <f t="shared" si="60"/>
        <v>0.43959318129654434</v>
      </c>
      <c r="I312" s="120">
        <f t="shared" si="64"/>
        <v>0.2</v>
      </c>
      <c r="J312" s="39">
        <f t="shared" si="61"/>
        <v>9.4690181275327348</v>
      </c>
      <c r="K312" s="120">
        <f t="shared" si="65"/>
        <v>0.4</v>
      </c>
      <c r="L312" s="165">
        <f t="shared" si="62"/>
        <v>3.5167454503723404E-2</v>
      </c>
      <c r="M312" s="165">
        <f t="shared" si="63"/>
        <v>3.7876072510130916</v>
      </c>
      <c r="N312" s="22"/>
      <c r="O312" s="21">
        <f t="shared" si="66"/>
        <v>2.33</v>
      </c>
      <c r="P312" s="21">
        <f t="shared" si="67"/>
        <v>5.6814108765196432</v>
      </c>
      <c r="Q312" s="21">
        <f t="shared" si="68"/>
        <v>9.4690181275327348</v>
      </c>
    </row>
    <row r="313" spans="2:17" x14ac:dyDescent="0.25">
      <c r="B313" s="131">
        <v>2.34</v>
      </c>
      <c r="C313" s="39">
        <v>52.669911982445385</v>
      </c>
      <c r="D313" s="39">
        <v>28.148284915627247</v>
      </c>
      <c r="E313" s="39">
        <f t="shared" si="58"/>
        <v>2.2999999999999998</v>
      </c>
      <c r="F313" s="105">
        <f t="shared" si="52"/>
        <v>50.369911982445387</v>
      </c>
      <c r="G313" s="39">
        <f t="shared" si="59"/>
        <v>25.848284915627247</v>
      </c>
      <c r="H313" s="39">
        <f t="shared" si="60"/>
        <v>0.43959318129654434</v>
      </c>
      <c r="I313" s="120">
        <f t="shared" si="64"/>
        <v>0.2</v>
      </c>
      <c r="J313" s="39">
        <f t="shared" si="61"/>
        <v>9.5569367637920433</v>
      </c>
      <c r="K313" s="120">
        <f t="shared" si="65"/>
        <v>0.4</v>
      </c>
      <c r="L313" s="165">
        <f t="shared" si="62"/>
        <v>3.5167454503723404E-2</v>
      </c>
      <c r="M313" s="165">
        <f t="shared" si="63"/>
        <v>3.8227747055168151</v>
      </c>
      <c r="N313" s="22"/>
      <c r="O313" s="21">
        <f t="shared" si="66"/>
        <v>2.34</v>
      </c>
      <c r="P313" s="21">
        <f t="shared" si="67"/>
        <v>5.7341620582752277</v>
      </c>
      <c r="Q313" s="21">
        <f t="shared" si="68"/>
        <v>9.5569367637920433</v>
      </c>
    </row>
    <row r="314" spans="2:17" x14ac:dyDescent="0.25">
      <c r="B314" s="131">
        <v>2.35</v>
      </c>
      <c r="C314" s="39">
        <v>53.109505163741929</v>
      </c>
      <c r="D314" s="39">
        <v>28.528239178752642</v>
      </c>
      <c r="E314" s="39">
        <f t="shared" si="58"/>
        <v>2.2999999999999998</v>
      </c>
      <c r="F314" s="105">
        <f t="shared" si="52"/>
        <v>50.809505163741932</v>
      </c>
      <c r="G314" s="39">
        <f t="shared" si="59"/>
        <v>26.228239178752641</v>
      </c>
      <c r="H314" s="39">
        <f t="shared" si="60"/>
        <v>0.43959318129654434</v>
      </c>
      <c r="I314" s="120">
        <f t="shared" si="64"/>
        <v>0.2</v>
      </c>
      <c r="J314" s="39">
        <f t="shared" si="61"/>
        <v>9.6448554000513518</v>
      </c>
      <c r="K314" s="120">
        <f t="shared" si="65"/>
        <v>0.4</v>
      </c>
      <c r="L314" s="165">
        <f t="shared" si="62"/>
        <v>3.5167454503723404E-2</v>
      </c>
      <c r="M314" s="165">
        <f t="shared" si="63"/>
        <v>3.8579421600205386</v>
      </c>
      <c r="N314" s="22"/>
      <c r="O314" s="21">
        <f t="shared" si="66"/>
        <v>2.35</v>
      </c>
      <c r="P314" s="21">
        <f t="shared" si="67"/>
        <v>5.7869132400308132</v>
      </c>
      <c r="Q314" s="21">
        <f t="shared" si="68"/>
        <v>9.6448554000513518</v>
      </c>
    </row>
    <row r="315" spans="2:17" x14ac:dyDescent="0.25">
      <c r="B315" s="131">
        <v>2.36</v>
      </c>
      <c r="C315" s="39">
        <v>53.549098345038473</v>
      </c>
      <c r="D315" s="39">
        <v>28.908193441878048</v>
      </c>
      <c r="E315" s="39">
        <f t="shared" si="58"/>
        <v>2.2999999999999998</v>
      </c>
      <c r="F315" s="105">
        <f t="shared" si="52"/>
        <v>51.249098345038476</v>
      </c>
      <c r="G315" s="39">
        <f t="shared" si="59"/>
        <v>26.608193441878047</v>
      </c>
      <c r="H315" s="39">
        <f t="shared" si="60"/>
        <v>0.43959318129654434</v>
      </c>
      <c r="I315" s="120">
        <f t="shared" si="64"/>
        <v>0.2</v>
      </c>
      <c r="J315" s="39">
        <f t="shared" si="61"/>
        <v>9.7327740363106603</v>
      </c>
      <c r="K315" s="120">
        <f t="shared" si="65"/>
        <v>0.4</v>
      </c>
      <c r="L315" s="165">
        <f t="shared" si="62"/>
        <v>3.5167454503723404E-2</v>
      </c>
      <c r="M315" s="165">
        <f t="shared" si="63"/>
        <v>3.8931096145242621</v>
      </c>
      <c r="N315" s="22"/>
      <c r="O315" s="21">
        <f t="shared" si="66"/>
        <v>2.36</v>
      </c>
      <c r="P315" s="21">
        <f t="shared" si="67"/>
        <v>5.8396644217863987</v>
      </c>
      <c r="Q315" s="21">
        <f t="shared" si="68"/>
        <v>9.7327740363106603</v>
      </c>
    </row>
    <row r="316" spans="2:17" x14ac:dyDescent="0.25">
      <c r="B316" s="131">
        <v>2.37</v>
      </c>
      <c r="C316" s="39">
        <v>53.988691526335018</v>
      </c>
      <c r="D316" s="39">
        <v>29.288147705003443</v>
      </c>
      <c r="E316" s="39">
        <f t="shared" si="58"/>
        <v>2.2999999999999998</v>
      </c>
      <c r="F316" s="105">
        <f t="shared" si="52"/>
        <v>51.68869152633502</v>
      </c>
      <c r="G316" s="39">
        <f t="shared" si="59"/>
        <v>26.988147705003442</v>
      </c>
      <c r="H316" s="39">
        <f t="shared" si="60"/>
        <v>0.43959318129654434</v>
      </c>
      <c r="I316" s="120">
        <f t="shared" si="64"/>
        <v>0.2</v>
      </c>
      <c r="J316" s="39">
        <f t="shared" si="61"/>
        <v>9.8206926725699688</v>
      </c>
      <c r="K316" s="120">
        <f t="shared" si="65"/>
        <v>0.4</v>
      </c>
      <c r="L316" s="165">
        <f t="shared" si="62"/>
        <v>3.5167454503723404E-2</v>
      </c>
      <c r="M316" s="165">
        <f t="shared" si="63"/>
        <v>3.9282770690279856</v>
      </c>
      <c r="N316" s="22"/>
      <c r="O316" s="21">
        <f t="shared" si="66"/>
        <v>2.37</v>
      </c>
      <c r="P316" s="21">
        <f t="shared" si="67"/>
        <v>5.8924156035419832</v>
      </c>
      <c r="Q316" s="21">
        <f t="shared" si="68"/>
        <v>9.8206926725699688</v>
      </c>
    </row>
    <row r="317" spans="2:17" x14ac:dyDescent="0.25">
      <c r="B317" s="131">
        <v>2.38</v>
      </c>
      <c r="C317" s="39">
        <v>54.428284707631576</v>
      </c>
      <c r="D317" s="39">
        <v>29.668101968128859</v>
      </c>
      <c r="E317" s="39">
        <f t="shared" si="58"/>
        <v>2.2999999999999998</v>
      </c>
      <c r="F317" s="105">
        <f t="shared" si="52"/>
        <v>52.128284707631579</v>
      </c>
      <c r="G317" s="39">
        <f t="shared" si="59"/>
        <v>27.368101968128858</v>
      </c>
      <c r="H317" s="39">
        <f t="shared" si="60"/>
        <v>0.43959318129655856</v>
      </c>
      <c r="I317" s="120">
        <f t="shared" si="64"/>
        <v>0.2</v>
      </c>
      <c r="J317" s="39">
        <f t="shared" si="61"/>
        <v>9.9086113088292809</v>
      </c>
      <c r="K317" s="120">
        <f t="shared" si="65"/>
        <v>0.4</v>
      </c>
      <c r="L317" s="165">
        <f t="shared" si="62"/>
        <v>3.5167454503724827E-2</v>
      </c>
      <c r="M317" s="165">
        <f t="shared" si="63"/>
        <v>3.9634445235317104</v>
      </c>
      <c r="N317" s="22"/>
      <c r="O317" s="21">
        <f t="shared" si="66"/>
        <v>2.38</v>
      </c>
      <c r="P317" s="21">
        <f t="shared" si="67"/>
        <v>5.9451667852975705</v>
      </c>
      <c r="Q317" s="21">
        <f t="shared" si="68"/>
        <v>9.9086113088292809</v>
      </c>
    </row>
    <row r="318" spans="2:17" x14ac:dyDescent="0.25">
      <c r="B318" s="131">
        <v>2.39</v>
      </c>
      <c r="C318" s="39">
        <v>54.867877888928192</v>
      </c>
      <c r="D318" s="39">
        <v>30.048056231254325</v>
      </c>
      <c r="E318" s="39">
        <f t="shared" si="58"/>
        <v>2.2999999999999998</v>
      </c>
      <c r="F318" s="105">
        <f t="shared" si="52"/>
        <v>52.567877888928194</v>
      </c>
      <c r="G318" s="39">
        <f t="shared" si="59"/>
        <v>27.748056231254324</v>
      </c>
      <c r="H318" s="39">
        <f t="shared" si="60"/>
        <v>0.4395931812966154</v>
      </c>
      <c r="I318" s="120">
        <f t="shared" si="64"/>
        <v>0.2</v>
      </c>
      <c r="J318" s="39">
        <f t="shared" si="61"/>
        <v>9.9965299450886036</v>
      </c>
      <c r="K318" s="120">
        <f t="shared" si="65"/>
        <v>0.4</v>
      </c>
      <c r="L318" s="165">
        <f t="shared" si="62"/>
        <v>3.5167454503729094E-2</v>
      </c>
      <c r="M318" s="165">
        <f t="shared" si="63"/>
        <v>3.9986119780354397</v>
      </c>
      <c r="N318" s="22"/>
      <c r="O318" s="21">
        <f t="shared" si="66"/>
        <v>2.39</v>
      </c>
      <c r="P318" s="21">
        <f t="shared" si="67"/>
        <v>5.9979179670531639</v>
      </c>
      <c r="Q318" s="21">
        <f t="shared" si="68"/>
        <v>9.9965299450886036</v>
      </c>
    </row>
    <row r="319" spans="2:17" x14ac:dyDescent="0.25">
      <c r="B319" s="131">
        <v>2.4</v>
      </c>
      <c r="C319" s="39">
        <v>55.307471070224665</v>
      </c>
      <c r="D319" s="39">
        <v>30.428010494379656</v>
      </c>
      <c r="E319" s="39">
        <f t="shared" si="58"/>
        <v>2.2999999999999998</v>
      </c>
      <c r="F319" s="105">
        <f t="shared" si="52"/>
        <v>53.007471070224668</v>
      </c>
      <c r="G319" s="39">
        <f t="shared" si="59"/>
        <v>28.128010494379655</v>
      </c>
      <c r="H319" s="39">
        <f t="shared" si="60"/>
        <v>0.43959318129647329</v>
      </c>
      <c r="I319" s="120">
        <f t="shared" si="64"/>
        <v>0.2</v>
      </c>
      <c r="J319" s="39">
        <f t="shared" si="61"/>
        <v>10.084448581347898</v>
      </c>
      <c r="K319" s="120">
        <f t="shared" si="65"/>
        <v>0.4</v>
      </c>
      <c r="L319" s="165">
        <f t="shared" si="62"/>
        <v>3.5167454503717721E-2</v>
      </c>
      <c r="M319" s="165">
        <f t="shared" si="63"/>
        <v>4.0337794325391574</v>
      </c>
      <c r="N319" s="22"/>
      <c r="O319" s="21">
        <f t="shared" si="66"/>
        <v>2.4</v>
      </c>
      <c r="P319" s="21">
        <f t="shared" si="67"/>
        <v>6.0506691488087405</v>
      </c>
      <c r="Q319" s="21">
        <f t="shared" si="68"/>
        <v>10.084448581347898</v>
      </c>
    </row>
    <row r="320" spans="2:17" x14ac:dyDescent="0.25">
      <c r="B320" s="131">
        <v>2.41</v>
      </c>
      <c r="C320" s="39">
        <v>55.747064251521266</v>
      </c>
      <c r="D320" s="39">
        <v>30.807964757505108</v>
      </c>
      <c r="E320" s="39">
        <f t="shared" si="58"/>
        <v>2.2999999999999998</v>
      </c>
      <c r="F320" s="105">
        <f t="shared" si="52"/>
        <v>53.447064251521269</v>
      </c>
      <c r="G320" s="39">
        <f t="shared" si="59"/>
        <v>28.507964757505107</v>
      </c>
      <c r="H320" s="39">
        <f t="shared" si="60"/>
        <v>0.43959318129660119</v>
      </c>
      <c r="I320" s="120">
        <f t="shared" si="64"/>
        <v>0.2</v>
      </c>
      <c r="J320" s="39">
        <f t="shared" si="61"/>
        <v>10.172367217607219</v>
      </c>
      <c r="K320" s="120">
        <f t="shared" si="65"/>
        <v>0.4</v>
      </c>
      <c r="L320" s="165">
        <f t="shared" si="62"/>
        <v>3.5167454503728379E-2</v>
      </c>
      <c r="M320" s="165">
        <f t="shared" si="63"/>
        <v>4.0689468870428858</v>
      </c>
      <c r="N320" s="22"/>
      <c r="O320" s="21">
        <f t="shared" si="66"/>
        <v>2.41</v>
      </c>
      <c r="P320" s="21">
        <f t="shared" si="67"/>
        <v>6.1034203305643331</v>
      </c>
      <c r="Q320" s="21">
        <f t="shared" si="68"/>
        <v>10.172367217607219</v>
      </c>
    </row>
    <row r="321" spans="2:17" x14ac:dyDescent="0.25">
      <c r="B321" s="131">
        <v>2.42</v>
      </c>
      <c r="C321" s="39">
        <v>56.186657432817739</v>
      </c>
      <c r="D321" s="39">
        <v>31.187919020630442</v>
      </c>
      <c r="E321" s="39">
        <f t="shared" si="58"/>
        <v>2.2999999999999998</v>
      </c>
      <c r="F321" s="105">
        <f t="shared" si="52"/>
        <v>53.886657432817742</v>
      </c>
      <c r="G321" s="39">
        <f t="shared" si="59"/>
        <v>28.887919020630441</v>
      </c>
      <c r="H321" s="39">
        <f t="shared" si="60"/>
        <v>0.43959318129647329</v>
      </c>
      <c r="I321" s="120">
        <f t="shared" si="64"/>
        <v>0.2</v>
      </c>
      <c r="J321" s="39">
        <f t="shared" si="61"/>
        <v>10.260285853866513</v>
      </c>
      <c r="K321" s="120">
        <f t="shared" si="65"/>
        <v>0.4</v>
      </c>
      <c r="L321" s="165">
        <f t="shared" si="62"/>
        <v>3.5167454503717721E-2</v>
      </c>
      <c r="M321" s="165">
        <f t="shared" si="63"/>
        <v>4.1041143415466035</v>
      </c>
      <c r="N321" s="22"/>
      <c r="O321" s="21">
        <f t="shared" si="66"/>
        <v>2.42</v>
      </c>
      <c r="P321" s="21">
        <f t="shared" si="67"/>
        <v>6.1561715123199097</v>
      </c>
      <c r="Q321" s="21">
        <f t="shared" si="68"/>
        <v>10.260285853866513</v>
      </c>
    </row>
    <row r="322" spans="2:17" x14ac:dyDescent="0.25">
      <c r="B322" s="131">
        <v>2.4300000000000002</v>
      </c>
      <c r="C322" s="39">
        <v>56.626250614114362</v>
      </c>
      <c r="D322" s="39">
        <v>31.567873283755912</v>
      </c>
      <c r="E322" s="39">
        <f t="shared" si="58"/>
        <v>2.2999999999999998</v>
      </c>
      <c r="F322" s="105">
        <f t="shared" si="52"/>
        <v>54.326250614114365</v>
      </c>
      <c r="G322" s="39">
        <f t="shared" si="59"/>
        <v>29.267873283755911</v>
      </c>
      <c r="H322" s="39">
        <f t="shared" si="60"/>
        <v>0.4395931812966225</v>
      </c>
      <c r="I322" s="120">
        <f t="shared" si="64"/>
        <v>0.2</v>
      </c>
      <c r="J322" s="39">
        <f t="shared" si="61"/>
        <v>10.348204490125838</v>
      </c>
      <c r="K322" s="120">
        <f t="shared" si="65"/>
        <v>0.4</v>
      </c>
      <c r="L322" s="165">
        <f t="shared" si="62"/>
        <v>3.5167454503729802E-2</v>
      </c>
      <c r="M322" s="165">
        <f t="shared" si="63"/>
        <v>4.1392817960503336</v>
      </c>
      <c r="N322" s="22"/>
      <c r="O322" s="21">
        <f t="shared" si="66"/>
        <v>2.4300000000000002</v>
      </c>
      <c r="P322" s="21">
        <f t="shared" si="67"/>
        <v>6.208922694075504</v>
      </c>
      <c r="Q322" s="21">
        <f t="shared" si="68"/>
        <v>10.348204490125838</v>
      </c>
    </row>
    <row r="323" spans="2:17" x14ac:dyDescent="0.25">
      <c r="B323" s="131">
        <v>2.44</v>
      </c>
      <c r="C323" s="39">
        <v>57.065843795410835</v>
      </c>
      <c r="D323" s="39">
        <v>31.947827546881246</v>
      </c>
      <c r="E323" s="39">
        <f t="shared" si="58"/>
        <v>2.2999999999999998</v>
      </c>
      <c r="F323" s="105">
        <f t="shared" si="52"/>
        <v>54.765843795410838</v>
      </c>
      <c r="G323" s="39">
        <f t="shared" si="59"/>
        <v>29.647827546881246</v>
      </c>
      <c r="H323" s="39">
        <f t="shared" si="60"/>
        <v>0.43959318129647329</v>
      </c>
      <c r="I323" s="120">
        <f t="shared" si="64"/>
        <v>0.2</v>
      </c>
      <c r="J323" s="39">
        <f t="shared" si="61"/>
        <v>10.436123126385132</v>
      </c>
      <c r="K323" s="120">
        <f t="shared" si="65"/>
        <v>0.4</v>
      </c>
      <c r="L323" s="165">
        <f t="shared" si="62"/>
        <v>3.5167454503717721E-2</v>
      </c>
      <c r="M323" s="165">
        <f t="shared" si="63"/>
        <v>4.1744492505540514</v>
      </c>
      <c r="N323" s="22"/>
      <c r="O323" s="21">
        <f t="shared" si="66"/>
        <v>2.44</v>
      </c>
      <c r="P323" s="21">
        <f t="shared" si="67"/>
        <v>6.2616738758310806</v>
      </c>
      <c r="Q323" s="21">
        <f t="shared" si="68"/>
        <v>10.436123126385132</v>
      </c>
    </row>
    <row r="324" spans="2:17" x14ac:dyDescent="0.25">
      <c r="B324" s="131">
        <v>2.4500000000000002</v>
      </c>
      <c r="C324" s="39">
        <v>57.505436976707387</v>
      </c>
      <c r="D324" s="39">
        <v>32.327781810006648</v>
      </c>
      <c r="E324" s="39">
        <f t="shared" si="58"/>
        <v>2.2999999999999998</v>
      </c>
      <c r="F324" s="105">
        <f t="shared" si="52"/>
        <v>55.205436976707389</v>
      </c>
      <c r="G324" s="39">
        <f t="shared" si="59"/>
        <v>30.027781810006648</v>
      </c>
      <c r="H324" s="39">
        <f t="shared" si="60"/>
        <v>0.43959318129655145</v>
      </c>
      <c r="I324" s="120">
        <f t="shared" si="64"/>
        <v>0.2</v>
      </c>
      <c r="J324" s="39">
        <f t="shared" si="61"/>
        <v>10.524041762644442</v>
      </c>
      <c r="K324" s="120">
        <f t="shared" si="65"/>
        <v>0.4</v>
      </c>
      <c r="L324" s="165">
        <f t="shared" si="62"/>
        <v>3.5167454503724119E-2</v>
      </c>
      <c r="M324" s="165">
        <f t="shared" si="63"/>
        <v>4.2096167050577753</v>
      </c>
      <c r="N324" s="22"/>
      <c r="O324" s="21">
        <f t="shared" si="66"/>
        <v>2.4500000000000002</v>
      </c>
      <c r="P324" s="21">
        <f t="shared" si="67"/>
        <v>6.3144250575866669</v>
      </c>
      <c r="Q324" s="21">
        <f t="shared" si="68"/>
        <v>10.524041762644442</v>
      </c>
    </row>
    <row r="325" spans="2:17" x14ac:dyDescent="0.25">
      <c r="B325" s="131">
        <v>2.46</v>
      </c>
      <c r="C325" s="39">
        <v>57.945030158003782</v>
      </c>
      <c r="D325" s="39">
        <v>32.707736073131898</v>
      </c>
      <c r="E325" s="39">
        <f t="shared" si="58"/>
        <v>2.2999999999999998</v>
      </c>
      <c r="F325" s="105">
        <f t="shared" si="52"/>
        <v>55.645030158003784</v>
      </c>
      <c r="G325" s="39">
        <f t="shared" si="59"/>
        <v>30.407736073131897</v>
      </c>
      <c r="H325" s="39">
        <f t="shared" si="60"/>
        <v>0.43959318129639513</v>
      </c>
      <c r="I325" s="120">
        <f t="shared" si="64"/>
        <v>0.2</v>
      </c>
      <c r="J325" s="39">
        <f t="shared" si="61"/>
        <v>10.611960398903721</v>
      </c>
      <c r="K325" s="120">
        <f t="shared" si="65"/>
        <v>0.4</v>
      </c>
      <c r="L325" s="165">
        <f t="shared" si="62"/>
        <v>3.516745450371133E-2</v>
      </c>
      <c r="M325" s="165">
        <f t="shared" si="63"/>
        <v>4.2447841595614868</v>
      </c>
      <c r="N325" s="22"/>
      <c r="O325" s="21">
        <f t="shared" si="66"/>
        <v>2.46</v>
      </c>
      <c r="P325" s="21">
        <f t="shared" si="67"/>
        <v>6.3671762393422338</v>
      </c>
      <c r="Q325" s="21">
        <f t="shared" si="68"/>
        <v>10.611960398903721</v>
      </c>
    </row>
    <row r="326" spans="2:17" x14ac:dyDescent="0.25">
      <c r="B326" s="131">
        <v>2.4700000000000002</v>
      </c>
      <c r="C326" s="39">
        <v>58.384623339300475</v>
      </c>
      <c r="D326" s="39">
        <v>33.087690336257445</v>
      </c>
      <c r="E326" s="39">
        <f t="shared" si="58"/>
        <v>2.2999999999999998</v>
      </c>
      <c r="F326" s="105">
        <f t="shared" si="52"/>
        <v>56.084623339300478</v>
      </c>
      <c r="G326" s="39">
        <f t="shared" si="59"/>
        <v>30.787690336257445</v>
      </c>
      <c r="H326" s="39">
        <f t="shared" si="60"/>
        <v>0.43959318129669356</v>
      </c>
      <c r="I326" s="120">
        <f t="shared" si="64"/>
        <v>0.2</v>
      </c>
      <c r="J326" s="39">
        <f t="shared" si="61"/>
        <v>10.699879035163059</v>
      </c>
      <c r="K326" s="120">
        <f t="shared" si="65"/>
        <v>0.4</v>
      </c>
      <c r="L326" s="165">
        <f t="shared" si="62"/>
        <v>3.5167454503735485E-2</v>
      </c>
      <c r="M326" s="165">
        <f t="shared" si="63"/>
        <v>4.2799516140652223</v>
      </c>
      <c r="N326" s="22"/>
      <c r="O326" s="21">
        <f t="shared" si="66"/>
        <v>2.4700000000000002</v>
      </c>
      <c r="P326" s="21">
        <f t="shared" si="67"/>
        <v>6.419927421097837</v>
      </c>
      <c r="Q326" s="21">
        <f t="shared" si="68"/>
        <v>10.699879035163059</v>
      </c>
    </row>
    <row r="327" spans="2:17" x14ac:dyDescent="0.25">
      <c r="B327" s="131">
        <v>2.48</v>
      </c>
      <c r="C327" s="39">
        <v>58.824216520596863</v>
      </c>
      <c r="D327" s="39">
        <v>33.467644599382687</v>
      </c>
      <c r="E327" s="39">
        <f t="shared" si="58"/>
        <v>2.2999999999999998</v>
      </c>
      <c r="F327" s="105">
        <f t="shared" si="52"/>
        <v>56.524216520596866</v>
      </c>
      <c r="G327" s="39">
        <f t="shared" si="59"/>
        <v>31.167644599382687</v>
      </c>
      <c r="H327" s="39">
        <f t="shared" si="60"/>
        <v>0.43959318129638802</v>
      </c>
      <c r="I327" s="120">
        <f t="shared" si="64"/>
        <v>0.2</v>
      </c>
      <c r="J327" s="39">
        <f t="shared" si="61"/>
        <v>10.787797671422338</v>
      </c>
      <c r="K327" s="120">
        <f t="shared" si="65"/>
        <v>0.4</v>
      </c>
      <c r="L327" s="165">
        <f t="shared" si="62"/>
        <v>3.516745450371133E-2</v>
      </c>
      <c r="M327" s="165">
        <f t="shared" si="63"/>
        <v>4.3151190685689338</v>
      </c>
      <c r="N327" s="22"/>
      <c r="O327" s="21">
        <f t="shared" si="66"/>
        <v>2.48</v>
      </c>
      <c r="P327" s="21">
        <f t="shared" si="67"/>
        <v>6.4726786028534038</v>
      </c>
      <c r="Q327" s="21">
        <f t="shared" si="68"/>
        <v>10.787797671422338</v>
      </c>
    </row>
    <row r="328" spans="2:17" x14ac:dyDescent="0.25">
      <c r="B328" s="131">
        <v>2.4900000000000002</v>
      </c>
      <c r="C328" s="39">
        <v>59.26380970189355</v>
      </c>
      <c r="D328" s="39">
        <v>33.847598862508228</v>
      </c>
      <c r="E328" s="39">
        <f t="shared" si="58"/>
        <v>2.2999999999999998</v>
      </c>
      <c r="F328" s="105">
        <f t="shared" si="52"/>
        <v>56.963809701893553</v>
      </c>
      <c r="G328" s="39">
        <f t="shared" si="59"/>
        <v>31.547598862508227</v>
      </c>
      <c r="H328" s="39">
        <f t="shared" si="60"/>
        <v>0.43959318129668645</v>
      </c>
      <c r="I328" s="120">
        <f t="shared" si="64"/>
        <v>0.2</v>
      </c>
      <c r="J328" s="39">
        <f t="shared" si="61"/>
        <v>10.875716307681675</v>
      </c>
      <c r="K328" s="120">
        <f t="shared" si="65"/>
        <v>0.4</v>
      </c>
      <c r="L328" s="165">
        <f t="shared" si="62"/>
        <v>3.5167454503734777E-2</v>
      </c>
      <c r="M328" s="165">
        <f t="shared" si="63"/>
        <v>4.3502865230726684</v>
      </c>
      <c r="N328" s="22"/>
      <c r="O328" s="21">
        <f t="shared" si="66"/>
        <v>2.4900000000000002</v>
      </c>
      <c r="P328" s="21">
        <f t="shared" si="67"/>
        <v>6.5254297846090061</v>
      </c>
      <c r="Q328" s="21">
        <f t="shared" si="68"/>
        <v>10.875716307681675</v>
      </c>
    </row>
    <row r="329" spans="2:17" x14ac:dyDescent="0.25">
      <c r="B329" s="131">
        <v>2.5</v>
      </c>
      <c r="C329" s="39">
        <v>59.703402883189952</v>
      </c>
      <c r="D329" s="39">
        <v>34.227553125633484</v>
      </c>
      <c r="E329" s="39">
        <f t="shared" si="58"/>
        <v>2.2999999999999998</v>
      </c>
      <c r="F329" s="105">
        <f t="shared" si="52"/>
        <v>57.403402883189955</v>
      </c>
      <c r="G329" s="39">
        <f t="shared" si="59"/>
        <v>31.927553125633484</v>
      </c>
      <c r="H329" s="39">
        <f t="shared" si="60"/>
        <v>0.43959318129640224</v>
      </c>
      <c r="I329" s="120">
        <f t="shared" si="64"/>
        <v>0.25</v>
      </c>
      <c r="J329" s="39">
        <f t="shared" si="61"/>
        <v>10.985614603005775</v>
      </c>
      <c r="K329" s="120">
        <f t="shared" si="65"/>
        <v>0.4</v>
      </c>
      <c r="L329" s="165">
        <f t="shared" si="62"/>
        <v>4.3959318129640226E-2</v>
      </c>
      <c r="M329" s="165">
        <f t="shared" si="63"/>
        <v>4.3942458412023084</v>
      </c>
      <c r="N329" s="22"/>
      <c r="O329" s="21">
        <f t="shared" si="66"/>
        <v>2.5</v>
      </c>
      <c r="P329" s="21">
        <f t="shared" si="67"/>
        <v>6.5913687618034666</v>
      </c>
      <c r="Q329" s="21">
        <f t="shared" si="68"/>
        <v>10.985614603005775</v>
      </c>
    </row>
    <row r="330" spans="2:17" x14ac:dyDescent="0.25">
      <c r="L330" s="22"/>
      <c r="M330" s="22"/>
      <c r="P330" s="23"/>
      <c r="Q330" s="23"/>
    </row>
    <row r="331" spans="2:17" x14ac:dyDescent="0.25">
      <c r="N331" s="22"/>
      <c r="O331" s="22"/>
    </row>
    <row r="332" spans="2:17" x14ac:dyDescent="0.25">
      <c r="O332" s="22"/>
    </row>
    <row r="333" spans="2:17" x14ac:dyDescent="0.25">
      <c r="O333" s="22"/>
    </row>
    <row r="334" spans="2:17" x14ac:dyDescent="0.25">
      <c r="O334" s="22"/>
    </row>
    <row r="335" spans="2:17" x14ac:dyDescent="0.25">
      <c r="O335" s="22"/>
    </row>
    <row r="336" spans="2:17" x14ac:dyDescent="0.25">
      <c r="O336" s="22"/>
    </row>
    <row r="337" spans="15:15" x14ac:dyDescent="0.25">
      <c r="O337" s="22"/>
    </row>
    <row r="338" spans="15:15" x14ac:dyDescent="0.25">
      <c r="O338" s="22"/>
    </row>
    <row r="339" spans="15:15" x14ac:dyDescent="0.25">
      <c r="O339" s="22"/>
    </row>
    <row r="340" spans="15:15" x14ac:dyDescent="0.25">
      <c r="O340" s="22"/>
    </row>
    <row r="341" spans="15:15" x14ac:dyDescent="0.25">
      <c r="O341" s="22"/>
    </row>
    <row r="342" spans="15:15" x14ac:dyDescent="0.25">
      <c r="O342" s="22"/>
    </row>
    <row r="343" spans="15:15" x14ac:dyDescent="0.25">
      <c r="O343" s="22"/>
    </row>
    <row r="344" spans="15:15" x14ac:dyDescent="0.25">
      <c r="O344" s="22"/>
    </row>
  </sheetData>
  <scenarios current="0">
    <scenario name="2 YR Price" locked="1" count="1" user="Rod Simpson" comment="Created by Rod Simpson on 08/09/2014">
      <inputCells r="C9" val="2011"/>
    </scenario>
  </scenarios>
  <mergeCells count="86">
    <mergeCell ref="H117:N117"/>
    <mergeCell ref="H131:N131"/>
    <mergeCell ref="A84:F84"/>
    <mergeCell ref="B134:B140"/>
    <mergeCell ref="H93:N93"/>
    <mergeCell ref="H94:N94"/>
    <mergeCell ref="A105:F105"/>
    <mergeCell ref="H124:N124"/>
    <mergeCell ref="H115:N115"/>
    <mergeCell ref="H114:N114"/>
    <mergeCell ref="H113:N113"/>
    <mergeCell ref="H111:N111"/>
    <mergeCell ref="H108:N108"/>
    <mergeCell ref="H135:N136"/>
    <mergeCell ref="H125:N125"/>
    <mergeCell ref="H123:N123"/>
    <mergeCell ref="H120:N120"/>
    <mergeCell ref="H47:N47"/>
    <mergeCell ref="B15:C15"/>
    <mergeCell ref="P67:S67"/>
    <mergeCell ref="A131:F131"/>
    <mergeCell ref="A93:E93"/>
    <mergeCell ref="A57:E57"/>
    <mergeCell ref="H64:N64"/>
    <mergeCell ref="H81:N81"/>
    <mergeCell ref="H77:N77"/>
    <mergeCell ref="A77:F77"/>
    <mergeCell ref="H84:N84"/>
    <mergeCell ref="A64:E64"/>
    <mergeCell ref="H105:N105"/>
    <mergeCell ref="H127:N127"/>
    <mergeCell ref="H126:N126"/>
    <mergeCell ref="H121:N121"/>
    <mergeCell ref="H55:N55"/>
    <mergeCell ref="H57:N57"/>
    <mergeCell ref="H15:M15"/>
    <mergeCell ref="A53:E53"/>
    <mergeCell ref="H53:L53"/>
    <mergeCell ref="H42:N42"/>
    <mergeCell ref="H43:N43"/>
    <mergeCell ref="H41:N41"/>
    <mergeCell ref="H48:N48"/>
    <mergeCell ref="H49:N49"/>
    <mergeCell ref="H50:N50"/>
    <mergeCell ref="H51:N51"/>
    <mergeCell ref="H54:N54"/>
    <mergeCell ref="A40:E40"/>
    <mergeCell ref="H45:N45"/>
    <mergeCell ref="H46:N46"/>
    <mergeCell ref="A12:E12"/>
    <mergeCell ref="C4:D4"/>
    <mergeCell ref="C5:D5"/>
    <mergeCell ref="E4:F4"/>
    <mergeCell ref="H40:N40"/>
    <mergeCell ref="H116:N116"/>
    <mergeCell ref="H101:N101"/>
    <mergeCell ref="H100:N100"/>
    <mergeCell ref="H99:N99"/>
    <mergeCell ref="H98:N98"/>
    <mergeCell ref="H97:N97"/>
    <mergeCell ref="H96:N96"/>
    <mergeCell ref="H95:N95"/>
    <mergeCell ref="H89:N89"/>
    <mergeCell ref="H88:N88"/>
    <mergeCell ref="H70:N70"/>
    <mergeCell ref="H86:N86"/>
    <mergeCell ref="H85:N85"/>
    <mergeCell ref="H80:N80"/>
    <mergeCell ref="H79:N79"/>
    <mergeCell ref="H75:N75"/>
    <mergeCell ref="P146:Q146"/>
    <mergeCell ref="L146:M146"/>
    <mergeCell ref="A78:F78"/>
    <mergeCell ref="G11:K11"/>
    <mergeCell ref="G13:K13"/>
    <mergeCell ref="H68:N69"/>
    <mergeCell ref="H67:N67"/>
    <mergeCell ref="H65:N66"/>
    <mergeCell ref="H59:N59"/>
    <mergeCell ref="H44:N44"/>
    <mergeCell ref="H52:N52"/>
    <mergeCell ref="H74:N74"/>
    <mergeCell ref="H73:N73"/>
    <mergeCell ref="H72:N72"/>
    <mergeCell ref="H71:N71"/>
    <mergeCell ref="H87:N87"/>
  </mergeCells>
  <pageMargins left="0.74803149606299213" right="0.74803149606299213" top="0.98425196850393704" bottom="0.98425196850393704" header="0.51181102362204722" footer="0.51181102362204722"/>
  <pageSetup paperSize="5" scale="86" fitToHeight="11" orientation="landscape" r:id="rId1"/>
  <headerFooter alignWithMargins="0"/>
  <rowBreaks count="2" manualBreakCount="2">
    <brk id="56" max="16383" man="1"/>
    <brk id="82" max="16383" man="1"/>
  </rowBreaks>
  <ignoredErrors>
    <ignoredError sqref="E25:AH25 M36:AE36 E24:K24 M24:AH24 O35:AH35" formulaRange="1"/>
    <ignoredError sqref="AI24:AO24" unlockedFormula="1"/>
    <ignoredError sqref="AI25:AO25" formulaRange="1" unlockedFormula="1"/>
    <ignoredError sqref="D99:E99" formula="1"/>
    <ignoredError sqref="D106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Q333"/>
  <sheetViews>
    <sheetView workbookViewId="0"/>
  </sheetViews>
  <sheetFormatPr defaultColWidth="9.109375" defaultRowHeight="12" x14ac:dyDescent="0.25"/>
  <cols>
    <col min="1" max="1" width="3.33203125" style="22" customWidth="1"/>
    <col min="2" max="2" width="28" style="22" customWidth="1"/>
    <col min="3" max="3" width="10" style="22" customWidth="1"/>
    <col min="4" max="5" width="8.88671875" style="22" customWidth="1"/>
    <col min="6" max="6" width="8.33203125" style="22" customWidth="1"/>
    <col min="7" max="8" width="11.5546875" style="22" customWidth="1"/>
    <col min="9" max="11" width="8.33203125" style="22" customWidth="1"/>
    <col min="12" max="12" width="10.33203125" style="23" customWidth="1"/>
    <col min="13" max="15" width="10.5546875" style="23" customWidth="1"/>
    <col min="16" max="24" width="8.33203125" style="22" customWidth="1"/>
    <col min="25" max="27" width="7.5546875" style="22" customWidth="1"/>
    <col min="28" max="16384" width="9.109375" style="22"/>
  </cols>
  <sheetData>
    <row r="1" spans="1:15" ht="15.6" x14ac:dyDescent="0.3">
      <c r="A1" s="139" t="s">
        <v>242</v>
      </c>
    </row>
    <row r="2" spans="1:15" x14ac:dyDescent="0.25">
      <c r="H2" s="23"/>
      <c r="I2" s="23"/>
      <c r="J2" s="23"/>
      <c r="K2" s="23"/>
    </row>
    <row r="3" spans="1:15" ht="12.6" thickBot="1" x14ac:dyDescent="0.3">
      <c r="A3" s="176" t="s">
        <v>159</v>
      </c>
      <c r="B3" s="176"/>
      <c r="C3" s="176"/>
      <c r="D3" s="176"/>
      <c r="E3" s="176"/>
      <c r="F3" s="176"/>
      <c r="G3" s="176"/>
      <c r="H3" s="23"/>
      <c r="I3" s="23"/>
      <c r="J3" s="23"/>
      <c r="K3" s="23"/>
    </row>
    <row r="4" spans="1:15" ht="41.25" customHeight="1" thickTop="1" x14ac:dyDescent="0.25">
      <c r="A4" s="23"/>
      <c r="B4" s="104" t="s">
        <v>156</v>
      </c>
      <c r="C4" s="197" t="s">
        <v>102</v>
      </c>
      <c r="D4" s="197"/>
      <c r="E4" s="197" t="s">
        <v>144</v>
      </c>
      <c r="F4" s="197"/>
      <c r="G4" s="182" t="s">
        <v>95</v>
      </c>
      <c r="H4" s="23"/>
      <c r="I4" s="23"/>
      <c r="J4" s="23"/>
      <c r="K4" s="23"/>
    </row>
    <row r="5" spans="1:15" ht="18" customHeight="1" x14ac:dyDescent="0.25">
      <c r="A5" s="177"/>
      <c r="B5" s="130" t="s">
        <v>142</v>
      </c>
      <c r="C5" s="198">
        <f>C55</f>
        <v>1.4125000000000001</v>
      </c>
      <c r="D5" s="198"/>
      <c r="E5" s="167">
        <f>VLOOKUP(C5,$B$149:$M$329,9)</f>
        <v>2.348774612186745</v>
      </c>
      <c r="F5" s="167"/>
      <c r="G5" s="167">
        <f>VLOOKUP(C5,$B$149:$M$329,12)</f>
        <v>0.93950984487469769</v>
      </c>
      <c r="H5" s="23"/>
      <c r="I5" s="23"/>
      <c r="J5" s="23"/>
      <c r="K5" s="23"/>
    </row>
    <row r="7" spans="1:15" ht="15.6" x14ac:dyDescent="0.3">
      <c r="A7" s="139" t="s">
        <v>155</v>
      </c>
    </row>
    <row r="9" spans="1:15" ht="12.6" thickBot="1" x14ac:dyDescent="0.3">
      <c r="A9" s="93" t="s">
        <v>160</v>
      </c>
      <c r="B9" s="94" t="s">
        <v>0</v>
      </c>
      <c r="C9" s="189">
        <f>'Zone 1 Rent Model'!C9</f>
        <v>2013</v>
      </c>
      <c r="D9" s="28"/>
      <c r="E9" s="28"/>
      <c r="G9" s="229" t="s">
        <v>245</v>
      </c>
      <c r="H9" s="229"/>
      <c r="I9" s="229"/>
      <c r="J9" s="229"/>
      <c r="K9" s="229"/>
      <c r="L9" s="187"/>
    </row>
    <row r="10" spans="1:15" ht="12.6" thickTop="1" x14ac:dyDescent="0.25">
      <c r="A10" s="74"/>
      <c r="B10" s="75"/>
      <c r="C10" s="92"/>
      <c r="G10" s="229"/>
      <c r="H10" s="229"/>
      <c r="I10" s="229"/>
      <c r="J10" s="229"/>
      <c r="K10" s="229"/>
    </row>
    <row r="11" spans="1:15" ht="24" customHeight="1" x14ac:dyDescent="0.25">
      <c r="G11" s="186"/>
      <c r="H11" s="186"/>
      <c r="I11" s="186"/>
      <c r="J11" s="186"/>
      <c r="K11" s="186"/>
    </row>
    <row r="12" spans="1:15" ht="12.75" customHeight="1" thickBot="1" x14ac:dyDescent="0.3">
      <c r="A12" s="216" t="s">
        <v>162</v>
      </c>
      <c r="B12" s="216"/>
      <c r="C12" s="216"/>
      <c r="D12" s="217"/>
      <c r="E12" s="217"/>
      <c r="O12" s="22"/>
    </row>
    <row r="13" spans="1:15" ht="12.6" thickTop="1" x14ac:dyDescent="0.25">
      <c r="A13" s="177"/>
      <c r="B13" s="177"/>
      <c r="C13" s="177"/>
      <c r="D13" s="177"/>
      <c r="E13" s="177"/>
      <c r="G13" s="185"/>
      <c r="H13" s="185"/>
      <c r="I13" s="185"/>
      <c r="J13" s="185"/>
      <c r="K13" s="185"/>
      <c r="O13" s="22"/>
    </row>
    <row r="14" spans="1:15" x14ac:dyDescent="0.25">
      <c r="A14" s="177"/>
      <c r="B14" s="177"/>
      <c r="C14" s="177"/>
      <c r="D14" s="177"/>
      <c r="E14" s="177"/>
      <c r="O14" s="22"/>
    </row>
    <row r="15" spans="1:15" ht="13.5" customHeight="1" thickBot="1" x14ac:dyDescent="0.3">
      <c r="B15" s="223" t="s">
        <v>117</v>
      </c>
      <c r="C15" s="223"/>
      <c r="D15" s="78"/>
      <c r="E15" s="78"/>
      <c r="H15" s="218" t="s">
        <v>101</v>
      </c>
      <c r="I15" s="218"/>
      <c r="J15" s="218"/>
      <c r="K15" s="218"/>
      <c r="L15" s="218"/>
      <c r="M15" s="218"/>
      <c r="O15" s="22"/>
    </row>
    <row r="16" spans="1:15" s="23" customFormat="1" ht="24.6" thickTop="1" x14ac:dyDescent="0.25">
      <c r="A16" s="22"/>
      <c r="B16" s="6" t="s">
        <v>189</v>
      </c>
      <c r="C16" s="170" t="s">
        <v>190</v>
      </c>
      <c r="D16" s="180"/>
      <c r="E16" s="180"/>
      <c r="H16" s="140"/>
      <c r="I16" s="141"/>
      <c r="J16" s="142"/>
      <c r="K16" s="143"/>
      <c r="L16" s="143"/>
      <c r="M16" s="141"/>
    </row>
    <row r="17" spans="1:251" x14ac:dyDescent="0.25">
      <c r="B17" s="159" t="str">
        <f>'Zone 2 Rent Model'!C24</f>
        <v>End of April Price - 650 lb</v>
      </c>
      <c r="C17" s="1">
        <f>HLOOKUP(C$9,E23:AN27,4)</f>
        <v>1.2270549999999998</v>
      </c>
      <c r="D17" s="19"/>
      <c r="E17" s="19"/>
      <c r="H17" s="140" t="s">
        <v>191</v>
      </c>
      <c r="I17" s="141"/>
      <c r="J17" s="141"/>
      <c r="K17" s="141"/>
      <c r="L17" s="141"/>
      <c r="M17" s="141"/>
      <c r="O17" s="22"/>
    </row>
    <row r="18" spans="1:251" ht="12.75" customHeight="1" x14ac:dyDescent="0.25">
      <c r="B18" s="159" t="str">
        <f>'Zone 2 Rent Model'!C25</f>
        <v>Start of Sept Price - 850 lb</v>
      </c>
      <c r="C18" s="1">
        <f>HLOOKUP(C$9,E23:AN27,5)</f>
        <v>1.1130550000000001</v>
      </c>
      <c r="D18" s="19"/>
      <c r="E18" s="19"/>
      <c r="H18" s="140" t="s">
        <v>192</v>
      </c>
      <c r="I18" s="142"/>
      <c r="J18" s="142"/>
      <c r="K18" s="142"/>
      <c r="L18" s="142"/>
      <c r="M18" s="142"/>
      <c r="O18" s="22"/>
    </row>
    <row r="19" spans="1:251" ht="13.5" customHeight="1" x14ac:dyDescent="0.25">
      <c r="A19" s="23"/>
      <c r="B19" s="97" t="s">
        <v>100</v>
      </c>
      <c r="C19" s="118">
        <f>C17/C18</f>
        <v>1.1024208147845342</v>
      </c>
      <c r="D19" s="79"/>
      <c r="E19" s="79"/>
      <c r="H19" s="140" t="s">
        <v>193</v>
      </c>
      <c r="I19" s="142"/>
      <c r="J19" s="142"/>
      <c r="K19" s="142"/>
      <c r="L19" s="142"/>
      <c r="M19" s="142"/>
      <c r="N19" s="22"/>
      <c r="O19" s="22"/>
    </row>
    <row r="20" spans="1:251" x14ac:dyDescent="0.25">
      <c r="O20" s="22"/>
    </row>
    <row r="21" spans="1:251" ht="12.6" thickBot="1" x14ac:dyDescent="0.3">
      <c r="B21" s="28" t="s">
        <v>157</v>
      </c>
      <c r="C21" s="28"/>
      <c r="D21" s="28"/>
      <c r="E21" s="28"/>
      <c r="F21" s="28"/>
      <c r="G21" s="28"/>
      <c r="H21" s="109"/>
      <c r="I21" s="109"/>
      <c r="J21" s="109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51" ht="12" customHeight="1" thickTop="1" x14ac:dyDescent="0.25">
      <c r="B22" s="71"/>
      <c r="C22" s="71"/>
      <c r="D22" s="77" t="s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110"/>
      <c r="V22" s="110"/>
      <c r="W22" s="110"/>
      <c r="X22" s="77"/>
      <c r="Y22" s="77"/>
      <c r="Z22" s="77"/>
      <c r="AA22" s="77"/>
      <c r="AB22" s="77"/>
      <c r="AC22" s="77"/>
      <c r="AD22" s="80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</row>
    <row r="23" spans="1:251" x14ac:dyDescent="0.25">
      <c r="B23" s="84"/>
      <c r="C23" s="83" t="s">
        <v>99</v>
      </c>
      <c r="D23" s="38">
        <v>1984</v>
      </c>
      <c r="E23" s="38">
        <v>1985</v>
      </c>
      <c r="F23" s="38">
        <v>1986</v>
      </c>
      <c r="G23" s="38">
        <v>1987</v>
      </c>
      <c r="H23" s="38">
        <v>1988</v>
      </c>
      <c r="I23" s="38">
        <v>1989</v>
      </c>
      <c r="J23" s="38">
        <v>1990</v>
      </c>
      <c r="K23" s="38">
        <v>1991</v>
      </c>
      <c r="L23" s="38">
        <v>1992</v>
      </c>
      <c r="M23" s="38">
        <v>1993</v>
      </c>
      <c r="N23" s="38">
        <v>1994</v>
      </c>
      <c r="O23" s="38">
        <v>1995</v>
      </c>
      <c r="P23" s="38">
        <v>1996</v>
      </c>
      <c r="Q23" s="38">
        <v>1997</v>
      </c>
      <c r="R23" s="38">
        <v>1998</v>
      </c>
      <c r="S23" s="111">
        <v>1999</v>
      </c>
      <c r="T23" s="111">
        <v>2000</v>
      </c>
      <c r="U23" s="111">
        <v>2001</v>
      </c>
      <c r="V23" s="38">
        <v>2002</v>
      </c>
      <c r="W23" s="38">
        <v>2003</v>
      </c>
      <c r="X23" s="38">
        <v>2004</v>
      </c>
      <c r="Y23" s="38">
        <v>2005</v>
      </c>
      <c r="Z23" s="38">
        <v>2006</v>
      </c>
      <c r="AA23" s="38">
        <v>2007</v>
      </c>
      <c r="AB23" s="38">
        <v>2008</v>
      </c>
      <c r="AC23" s="38">
        <v>2009</v>
      </c>
      <c r="AD23" s="38">
        <v>2010</v>
      </c>
      <c r="AE23" s="38">
        <v>2011</v>
      </c>
      <c r="AF23" s="38">
        <v>2012</v>
      </c>
      <c r="AG23" s="38">
        <v>2013</v>
      </c>
      <c r="AH23" s="38">
        <v>2014</v>
      </c>
      <c r="AI23" s="38">
        <v>2015</v>
      </c>
      <c r="AJ23" s="38">
        <v>2016</v>
      </c>
      <c r="AK23" s="38">
        <v>2017</v>
      </c>
      <c r="AL23" s="38">
        <v>2018</v>
      </c>
      <c r="AM23" s="38">
        <v>2019</v>
      </c>
      <c r="AN23" s="38">
        <v>2020</v>
      </c>
      <c r="AO23" s="38">
        <v>2021</v>
      </c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</row>
    <row r="24" spans="1:251" x14ac:dyDescent="0.25">
      <c r="B24" s="71"/>
      <c r="C24" s="82" t="s">
        <v>94</v>
      </c>
      <c r="D24" s="39"/>
      <c r="E24" s="39">
        <f>AVERAGE(D33:E33)</f>
        <v>0.83184999999999998</v>
      </c>
      <c r="F24" s="39">
        <f t="shared" ref="F24:N25" si="0">AVERAGE(E33:F33)</f>
        <v>0.85020000000000007</v>
      </c>
      <c r="G24" s="39">
        <f t="shared" si="0"/>
        <v>0.9496</v>
      </c>
      <c r="H24" s="39">
        <f t="shared" si="0"/>
        <v>1.03965</v>
      </c>
      <c r="I24" s="39">
        <f t="shared" si="0"/>
        <v>1.0027499999999998</v>
      </c>
      <c r="J24" s="39">
        <f t="shared" si="0"/>
        <v>0.99359999999999993</v>
      </c>
      <c r="K24" s="39">
        <f t="shared" si="0"/>
        <v>1.0608</v>
      </c>
      <c r="L24" s="39">
        <f>AVERAGE(K33:L33)</f>
        <v>1.05555</v>
      </c>
      <c r="M24" s="39">
        <f t="shared" ref="M24:AO25" si="1">AVERAGE(L33:M33)</f>
        <v>1.08585</v>
      </c>
      <c r="N24" s="39">
        <f t="shared" si="1"/>
        <v>1.2482500000000001</v>
      </c>
      <c r="O24" s="39">
        <f>AVERAGE(N33:O33)</f>
        <v>1.2059</v>
      </c>
      <c r="P24" s="39">
        <f t="shared" si="1"/>
        <v>0.89640000000000009</v>
      </c>
      <c r="Q24" s="39">
        <f t="shared" si="1"/>
        <v>0.88745000000000007</v>
      </c>
      <c r="R24" s="39">
        <f t="shared" si="1"/>
        <v>1.1026</v>
      </c>
      <c r="S24" s="39">
        <f t="shared" si="1"/>
        <v>1.1587000000000001</v>
      </c>
      <c r="T24" s="39">
        <f t="shared" si="1"/>
        <v>1.2902499999999999</v>
      </c>
      <c r="U24" s="39">
        <f t="shared" si="1"/>
        <v>1.4491000000000001</v>
      </c>
      <c r="V24" s="39">
        <f t="shared" si="1"/>
        <v>1.37415</v>
      </c>
      <c r="W24" s="39">
        <f t="shared" si="1"/>
        <v>1.2757000000000001</v>
      </c>
      <c r="X24" s="39">
        <f t="shared" si="1"/>
        <v>1.2077499999999999</v>
      </c>
      <c r="Y24" s="39">
        <f t="shared" si="1"/>
        <v>1.0895000000000001</v>
      </c>
      <c r="Z24" s="39">
        <f t="shared" si="1"/>
        <v>1.1414499999999999</v>
      </c>
      <c r="AA24" s="39">
        <f t="shared" si="1"/>
        <v>1.1981999999999999</v>
      </c>
      <c r="AB24" s="39">
        <f t="shared" si="1"/>
        <v>1.0941000000000001</v>
      </c>
      <c r="AC24" s="39">
        <f t="shared" si="1"/>
        <v>1.1022500000000002</v>
      </c>
      <c r="AD24" s="39">
        <f t="shared" si="1"/>
        <v>1.15455</v>
      </c>
      <c r="AE24" s="39">
        <f t="shared" si="1"/>
        <v>1.2702</v>
      </c>
      <c r="AF24" s="39">
        <f t="shared" si="1"/>
        <v>1.50875</v>
      </c>
      <c r="AG24" s="39">
        <f t="shared" si="1"/>
        <v>1.5038</v>
      </c>
      <c r="AH24" s="39">
        <f t="shared" si="1"/>
        <v>1.7638</v>
      </c>
      <c r="AI24" s="114">
        <f t="shared" si="1"/>
        <v>1.0587500000000001</v>
      </c>
      <c r="AJ24" s="114">
        <f t="shared" si="1"/>
        <v>0</v>
      </c>
      <c r="AK24" s="114">
        <f t="shared" si="1"/>
        <v>0</v>
      </c>
      <c r="AL24" s="114">
        <f t="shared" si="1"/>
        <v>0</v>
      </c>
      <c r="AM24" s="114">
        <f t="shared" si="1"/>
        <v>0</v>
      </c>
      <c r="AN24" s="114">
        <f t="shared" si="1"/>
        <v>0</v>
      </c>
      <c r="AO24" s="114">
        <f t="shared" si="1"/>
        <v>0</v>
      </c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</row>
    <row r="25" spans="1:251" x14ac:dyDescent="0.25">
      <c r="B25" s="71"/>
      <c r="C25" s="3" t="s">
        <v>93</v>
      </c>
      <c r="D25" s="39"/>
      <c r="E25" s="39">
        <f>AVERAGE(D34:E34)</f>
        <v>0.75805</v>
      </c>
      <c r="F25" s="39">
        <f t="shared" si="0"/>
        <v>0.80780000000000007</v>
      </c>
      <c r="G25" s="39">
        <f t="shared" si="0"/>
        <v>0.93690000000000007</v>
      </c>
      <c r="H25" s="39">
        <f t="shared" si="0"/>
        <v>0.97650000000000003</v>
      </c>
      <c r="I25" s="39">
        <f t="shared" si="0"/>
        <v>0.92700000000000005</v>
      </c>
      <c r="J25" s="39">
        <f t="shared" si="0"/>
        <v>0.92025000000000001</v>
      </c>
      <c r="K25" s="39">
        <f t="shared" si="0"/>
        <v>0.95035000000000003</v>
      </c>
      <c r="L25" s="39">
        <f t="shared" si="0"/>
        <v>0.96755000000000002</v>
      </c>
      <c r="M25" s="39">
        <f t="shared" si="0"/>
        <v>1.0539499999999999</v>
      </c>
      <c r="N25" s="39">
        <f t="shared" si="0"/>
        <v>1.1183000000000001</v>
      </c>
      <c r="O25" s="39">
        <f t="shared" si="1"/>
        <v>0.97775000000000001</v>
      </c>
      <c r="P25" s="39">
        <f t="shared" si="1"/>
        <v>0.86210000000000009</v>
      </c>
      <c r="Q25" s="39">
        <f t="shared" si="1"/>
        <v>0.95290000000000008</v>
      </c>
      <c r="R25" s="39">
        <f t="shared" si="1"/>
        <v>1.01915</v>
      </c>
      <c r="S25" s="39">
        <f t="shared" si="1"/>
        <v>1.0493999999999999</v>
      </c>
      <c r="T25" s="39">
        <f t="shared" si="1"/>
        <v>1.19425</v>
      </c>
      <c r="U25" s="39">
        <f t="shared" si="1"/>
        <v>1.3488</v>
      </c>
      <c r="V25" s="39">
        <f t="shared" si="1"/>
        <v>1.2661500000000001</v>
      </c>
      <c r="W25" s="39">
        <f t="shared" si="1"/>
        <v>1.0668500000000001</v>
      </c>
      <c r="X25" s="39">
        <f t="shared" si="1"/>
        <v>0.92765000000000009</v>
      </c>
      <c r="Y25" s="39">
        <f t="shared" si="1"/>
        <v>0.9817499999999999</v>
      </c>
      <c r="Z25" s="39">
        <f t="shared" si="1"/>
        <v>1.1364000000000001</v>
      </c>
      <c r="AA25" s="39">
        <f t="shared" si="1"/>
        <v>1.1048499999999999</v>
      </c>
      <c r="AB25" s="39">
        <f t="shared" si="1"/>
        <v>1.0357000000000001</v>
      </c>
      <c r="AC25" s="39">
        <f t="shared" si="1"/>
        <v>0.99</v>
      </c>
      <c r="AD25" s="39">
        <f t="shared" si="1"/>
        <v>1.0330999999999999</v>
      </c>
      <c r="AE25" s="39">
        <f t="shared" si="1"/>
        <v>1.1825999999999999</v>
      </c>
      <c r="AF25" s="39">
        <f t="shared" si="1"/>
        <v>1.3260000000000001</v>
      </c>
      <c r="AG25" s="39">
        <f t="shared" si="1"/>
        <v>1.4125000000000001</v>
      </c>
      <c r="AH25" s="39">
        <f t="shared" si="1"/>
        <v>1.7725</v>
      </c>
      <c r="AI25" s="114">
        <f t="shared" si="1"/>
        <v>1.05</v>
      </c>
      <c r="AJ25" s="114">
        <f t="shared" si="1"/>
        <v>0</v>
      </c>
      <c r="AK25" s="114">
        <f t="shared" si="1"/>
        <v>0</v>
      </c>
      <c r="AL25" s="114">
        <f t="shared" si="1"/>
        <v>0</v>
      </c>
      <c r="AM25" s="114">
        <f t="shared" si="1"/>
        <v>0</v>
      </c>
      <c r="AN25" s="114">
        <f t="shared" si="1"/>
        <v>0</v>
      </c>
      <c r="AO25" s="114">
        <f t="shared" si="1"/>
        <v>0</v>
      </c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</row>
    <row r="26" spans="1:251" s="23" customFormat="1" ht="12" customHeight="1" x14ac:dyDescent="0.25">
      <c r="B26" s="71"/>
      <c r="C26" s="76" t="s">
        <v>116</v>
      </c>
      <c r="D26" s="76"/>
      <c r="E26" s="76"/>
      <c r="F26" s="76"/>
      <c r="G26" s="76"/>
      <c r="H26" s="76"/>
      <c r="I26" s="76"/>
      <c r="J26" s="76"/>
      <c r="K26" s="76"/>
      <c r="L26" s="76"/>
      <c r="M26" s="39"/>
      <c r="N26" s="39">
        <f>AVERAGE(E24:N24)</f>
        <v>1.0118100000000001</v>
      </c>
      <c r="O26" s="39">
        <f>AVERAGE(F24:O24)</f>
        <v>1.049215</v>
      </c>
      <c r="P26" s="39">
        <f>AVERAGE(G24:P24)</f>
        <v>1.0538349999999999</v>
      </c>
      <c r="Q26" s="39">
        <f t="shared" ref="P26:W27" si="2">AVERAGE(H24:Q24)</f>
        <v>1.0476199999999998</v>
      </c>
      <c r="R26" s="39">
        <f t="shared" si="2"/>
        <v>1.0539149999999999</v>
      </c>
      <c r="S26" s="39">
        <f t="shared" si="2"/>
        <v>1.0695099999999997</v>
      </c>
      <c r="T26" s="39">
        <f t="shared" si="2"/>
        <v>1.099175</v>
      </c>
      <c r="U26" s="39">
        <f t="shared" si="2"/>
        <v>1.1380050000000002</v>
      </c>
      <c r="V26" s="39">
        <f t="shared" si="2"/>
        <v>1.1698650000000002</v>
      </c>
      <c r="W26" s="39">
        <f t="shared" si="2"/>
        <v>1.18885</v>
      </c>
      <c r="X26" s="39">
        <f>AVERAGE(O24:X24)</f>
        <v>1.1847999999999999</v>
      </c>
      <c r="Y26" s="39">
        <f t="shared" ref="X26:AO27" si="3">AVERAGE(P24:Y24)</f>
        <v>1.17316</v>
      </c>
      <c r="Z26" s="39">
        <f t="shared" si="3"/>
        <v>1.197665</v>
      </c>
      <c r="AA26" s="39">
        <f t="shared" si="3"/>
        <v>1.2287400000000002</v>
      </c>
      <c r="AB26" s="39">
        <f t="shared" si="3"/>
        <v>1.2278899999999999</v>
      </c>
      <c r="AC26" s="39">
        <f t="shared" si="3"/>
        <v>1.222245</v>
      </c>
      <c r="AD26" s="39">
        <f t="shared" si="3"/>
        <v>1.2086749999999999</v>
      </c>
      <c r="AE26" s="39">
        <f>AVERAGE(V24:AE24)</f>
        <v>1.190785</v>
      </c>
      <c r="AF26" s="39">
        <f>AVERAGE(W24:AF24)</f>
        <v>1.2042449999999998</v>
      </c>
      <c r="AG26" s="39">
        <f>AVERAGE(X24:AG24)</f>
        <v>1.2270549999999998</v>
      </c>
      <c r="AH26" s="39">
        <f>AVERAGE(Y24:AH24)</f>
        <v>1.2826600000000001</v>
      </c>
      <c r="AI26" s="39">
        <f t="shared" si="3"/>
        <v>1.279585</v>
      </c>
      <c r="AJ26" s="39">
        <f t="shared" si="3"/>
        <v>1.1654399999999998</v>
      </c>
      <c r="AK26" s="39">
        <f t="shared" si="3"/>
        <v>1.04562</v>
      </c>
      <c r="AL26" s="39">
        <f t="shared" si="3"/>
        <v>0.93620999999999999</v>
      </c>
      <c r="AM26" s="39">
        <f t="shared" si="3"/>
        <v>0.82598499999999997</v>
      </c>
      <c r="AN26" s="39">
        <f t="shared" si="3"/>
        <v>0.71052999999999999</v>
      </c>
      <c r="AO26" s="39">
        <f t="shared" si="3"/>
        <v>0.58350999999999997</v>
      </c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</row>
    <row r="27" spans="1:251" s="23" customFormat="1" ht="12" customHeight="1" x14ac:dyDescent="0.25">
      <c r="A27" s="79"/>
      <c r="B27" s="71"/>
      <c r="C27" s="76" t="s">
        <v>119</v>
      </c>
      <c r="D27" s="76"/>
      <c r="E27" s="76"/>
      <c r="F27" s="76"/>
      <c r="G27" s="76"/>
      <c r="H27" s="76"/>
      <c r="I27" s="76"/>
      <c r="J27" s="76"/>
      <c r="K27" s="76"/>
      <c r="L27" s="76"/>
      <c r="M27" s="39"/>
      <c r="N27" s="39">
        <f>AVERAGE(E25:N25)</f>
        <v>0.94166500000000009</v>
      </c>
      <c r="O27" s="39">
        <f>AVERAGE(F25:O25)</f>
        <v>0.96363500000000002</v>
      </c>
      <c r="P27" s="39">
        <f t="shared" si="2"/>
        <v>0.96906499999999995</v>
      </c>
      <c r="Q27" s="39">
        <f t="shared" si="2"/>
        <v>0.970665</v>
      </c>
      <c r="R27" s="39">
        <f t="shared" si="2"/>
        <v>0.97492999999999996</v>
      </c>
      <c r="S27" s="39">
        <f t="shared" si="2"/>
        <v>0.9871700000000001</v>
      </c>
      <c r="T27" s="39">
        <f t="shared" si="2"/>
        <v>1.01457</v>
      </c>
      <c r="U27" s="39">
        <f t="shared" si="2"/>
        <v>1.0544150000000001</v>
      </c>
      <c r="V27" s="39">
        <f t="shared" si="2"/>
        <v>1.0842750000000001</v>
      </c>
      <c r="W27" s="39">
        <f t="shared" si="2"/>
        <v>1.0855650000000001</v>
      </c>
      <c r="X27" s="39">
        <f t="shared" si="3"/>
        <v>1.0665</v>
      </c>
      <c r="Y27" s="39">
        <f t="shared" si="3"/>
        <v>1.0669</v>
      </c>
      <c r="Z27" s="39">
        <f t="shared" si="3"/>
        <v>1.09433</v>
      </c>
      <c r="AA27" s="39">
        <f t="shared" si="3"/>
        <v>1.1095250000000001</v>
      </c>
      <c r="AB27" s="39">
        <f t="shared" si="3"/>
        <v>1.1111800000000001</v>
      </c>
      <c r="AC27" s="39">
        <f t="shared" si="3"/>
        <v>1.10524</v>
      </c>
      <c r="AD27" s="39">
        <f t="shared" si="3"/>
        <v>1.0891249999999999</v>
      </c>
      <c r="AE27" s="39">
        <f t="shared" si="3"/>
        <v>1.072505</v>
      </c>
      <c r="AF27" s="39">
        <f t="shared" si="3"/>
        <v>1.0784899999999999</v>
      </c>
      <c r="AG27" s="39">
        <f>AVERAGE(X25:AG25)</f>
        <v>1.1130550000000001</v>
      </c>
      <c r="AH27" s="39">
        <f>AVERAGE(Y25:AH25)</f>
        <v>1.19754</v>
      </c>
      <c r="AI27" s="39">
        <f t="shared" si="3"/>
        <v>1.2043649999999999</v>
      </c>
      <c r="AJ27" s="39">
        <f t="shared" si="3"/>
        <v>1.0907250000000002</v>
      </c>
      <c r="AK27" s="39">
        <f t="shared" si="3"/>
        <v>0.98023999999999989</v>
      </c>
      <c r="AL27" s="39">
        <f t="shared" si="3"/>
        <v>0.87667000000000006</v>
      </c>
      <c r="AM27" s="39">
        <f>AVERAGE(AD25:AM25)</f>
        <v>0.77766999999999997</v>
      </c>
      <c r="AN27" s="39">
        <f>AVERAGE(AE25:AN25)</f>
        <v>0.67435999999999996</v>
      </c>
      <c r="AO27" s="39">
        <f>AVERAGE(AF25:AO25)</f>
        <v>0.55610000000000004</v>
      </c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</row>
    <row r="28" spans="1:251" s="23" customFormat="1" ht="12" customHeight="1" x14ac:dyDescent="0.25">
      <c r="A28" s="79"/>
      <c r="B28" s="71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39"/>
      <c r="O28" s="39"/>
      <c r="P28" s="39"/>
      <c r="Q28" s="39"/>
      <c r="R28" s="39"/>
      <c r="S28" s="112"/>
      <c r="T28" s="112"/>
      <c r="U28" s="112"/>
      <c r="V28" s="39"/>
      <c r="W28" s="39"/>
      <c r="X28" s="10">
        <f t="shared" ref="X28:AN28" si="4">X26/X27-1</f>
        <v>0.11092358180965767</v>
      </c>
      <c r="Y28" s="10">
        <f t="shared" si="4"/>
        <v>9.9596963164307883E-2</v>
      </c>
      <c r="Z28" s="10">
        <f t="shared" si="4"/>
        <v>9.4427640656840284E-2</v>
      </c>
      <c r="AA28" s="10">
        <f t="shared" si="4"/>
        <v>0.10744688042180228</v>
      </c>
      <c r="AB28" s="10">
        <f t="shared" si="4"/>
        <v>0.10503248798574472</v>
      </c>
      <c r="AC28" s="10">
        <f t="shared" si="4"/>
        <v>0.1058638847671094</v>
      </c>
      <c r="AD28" s="10">
        <f t="shared" si="4"/>
        <v>0.10976701480546325</v>
      </c>
      <c r="AE28" s="10">
        <f t="shared" si="4"/>
        <v>0.11028386814047475</v>
      </c>
      <c r="AF28" s="10">
        <f t="shared" si="4"/>
        <v>0.1166028428636332</v>
      </c>
      <c r="AG28" s="10">
        <f>AG26/AG27-1</f>
        <v>0.10242081478453424</v>
      </c>
      <c r="AH28" s="10">
        <f t="shared" si="4"/>
        <v>7.107904537635501E-2</v>
      </c>
      <c r="AI28" s="10">
        <f t="shared" si="4"/>
        <v>6.2456149091014934E-2</v>
      </c>
      <c r="AJ28" s="10">
        <f t="shared" si="4"/>
        <v>6.8500309427215411E-2</v>
      </c>
      <c r="AK28" s="10">
        <f t="shared" si="4"/>
        <v>6.6697951522076249E-2</v>
      </c>
      <c r="AL28" s="10">
        <f t="shared" si="4"/>
        <v>6.7916091573796189E-2</v>
      </c>
      <c r="AM28" s="10">
        <f>AM26/AM27-1</f>
        <v>6.2127894865431355E-2</v>
      </c>
      <c r="AN28" s="10">
        <f t="shared" si="4"/>
        <v>5.3636040097277515E-2</v>
      </c>
      <c r="AO28" s="10">
        <f>AO26/AO27-1</f>
        <v>4.9289696097823965E-2</v>
      </c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</row>
    <row r="29" spans="1:251" s="23" customFormat="1" ht="12" customHeight="1" x14ac:dyDescent="0.25">
      <c r="A29" s="79"/>
      <c r="B29" s="71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39"/>
      <c r="P29" s="39"/>
      <c r="Q29" s="39"/>
      <c r="R29" s="39"/>
      <c r="S29" s="112"/>
      <c r="T29" s="112"/>
      <c r="U29" s="112"/>
      <c r="V29" s="39"/>
      <c r="W29" s="39"/>
      <c r="X29" s="126">
        <f>AVERAGE(X28:AH28)</f>
        <v>0.10304045679781115</v>
      </c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1"/>
      <c r="AK29" s="1"/>
      <c r="AL29" s="1"/>
      <c r="AM29" s="1"/>
      <c r="AN29" s="1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</row>
    <row r="30" spans="1:251" s="23" customFormat="1" ht="12" customHeight="1" thickBot="1" x14ac:dyDescent="0.3">
      <c r="A30" s="79"/>
      <c r="B30" s="28" t="s">
        <v>158</v>
      </c>
      <c r="C30" s="14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39"/>
      <c r="R30" s="39"/>
      <c r="S30" s="39"/>
      <c r="T30" s="39"/>
      <c r="U30" s="112"/>
      <c r="V30" s="112"/>
      <c r="W30" s="112"/>
      <c r="X30" s="39"/>
      <c r="Y30" s="39"/>
      <c r="Z30" s="26"/>
      <c r="AA30" s="26"/>
      <c r="AB30" s="26"/>
      <c r="AC30" s="22"/>
      <c r="AD30" s="22"/>
      <c r="AE30" s="22"/>
      <c r="AF30" s="22"/>
      <c r="AG30" s="22"/>
      <c r="AH30" s="22"/>
      <c r="AI30" s="22"/>
      <c r="AJ30" s="22"/>
      <c r="AK30" s="1"/>
      <c r="AL30" s="1"/>
      <c r="AM30" s="1"/>
      <c r="AN30" s="1"/>
      <c r="AO30" s="1"/>
      <c r="AP30" s="1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spans="1:251" s="23" customFormat="1" ht="12" customHeight="1" thickTop="1" x14ac:dyDescent="0.25">
      <c r="A31" s="79"/>
      <c r="B31" s="78"/>
      <c r="C31" s="78"/>
      <c r="D31" s="77" t="s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110"/>
      <c r="V31" s="110"/>
      <c r="W31" s="110"/>
      <c r="X31" s="77"/>
      <c r="Y31" s="77"/>
      <c r="Z31" s="77"/>
      <c r="AA31" s="77"/>
      <c r="AB31" s="77"/>
      <c r="AC31" s="77"/>
      <c r="AD31" s="80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</row>
    <row r="32" spans="1:251" s="23" customFormat="1" ht="12" customHeight="1" x14ac:dyDescent="0.25">
      <c r="A32" s="79"/>
      <c r="B32" s="84"/>
      <c r="C32" s="83" t="s">
        <v>99</v>
      </c>
      <c r="D32" s="38">
        <v>1984</v>
      </c>
      <c r="E32" s="38">
        <v>1985</v>
      </c>
      <c r="F32" s="38">
        <v>1986</v>
      </c>
      <c r="G32" s="38">
        <v>1987</v>
      </c>
      <c r="H32" s="38">
        <v>1988</v>
      </c>
      <c r="I32" s="38">
        <v>1989</v>
      </c>
      <c r="J32" s="38">
        <v>1990</v>
      </c>
      <c r="K32" s="38">
        <v>1991</v>
      </c>
      <c r="L32" s="38">
        <v>1992</v>
      </c>
      <c r="M32" s="38">
        <v>1993</v>
      </c>
      <c r="N32" s="38">
        <v>1994</v>
      </c>
      <c r="O32" s="38">
        <v>1995</v>
      </c>
      <c r="P32" s="38">
        <v>1996</v>
      </c>
      <c r="Q32" s="38">
        <v>1997</v>
      </c>
      <c r="R32" s="38">
        <v>1998</v>
      </c>
      <c r="S32" s="111">
        <v>1999</v>
      </c>
      <c r="T32" s="111">
        <v>2000</v>
      </c>
      <c r="U32" s="111">
        <v>2001</v>
      </c>
      <c r="V32" s="38">
        <v>2002</v>
      </c>
      <c r="W32" s="38">
        <v>2003</v>
      </c>
      <c r="X32" s="38">
        <v>2004</v>
      </c>
      <c r="Y32" s="38">
        <v>2005</v>
      </c>
      <c r="Z32" s="38">
        <v>2006</v>
      </c>
      <c r="AA32" s="38">
        <v>2007</v>
      </c>
      <c r="AB32" s="38">
        <v>2008</v>
      </c>
      <c r="AC32" s="38">
        <v>2009</v>
      </c>
      <c r="AD32" s="38">
        <v>2010</v>
      </c>
      <c r="AE32" s="38">
        <v>2011</v>
      </c>
      <c r="AF32" s="38">
        <v>2012</v>
      </c>
      <c r="AG32" s="38">
        <v>2013</v>
      </c>
      <c r="AH32" s="38">
        <v>2014</v>
      </c>
      <c r="AI32" s="38">
        <v>2015</v>
      </c>
      <c r="AJ32" s="38">
        <v>2016</v>
      </c>
      <c r="AK32" s="38">
        <v>2017</v>
      </c>
      <c r="AL32" s="38">
        <v>2018</v>
      </c>
      <c r="AM32" s="38">
        <v>2019</v>
      </c>
      <c r="AN32" s="38">
        <v>2020</v>
      </c>
      <c r="AO32" s="38">
        <v>2021</v>
      </c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</row>
    <row r="33" spans="1:249" s="23" customFormat="1" ht="12" customHeight="1" x14ac:dyDescent="0.25">
      <c r="A33" s="79"/>
      <c r="B33" s="71"/>
      <c r="C33" s="82" t="s">
        <v>94</v>
      </c>
      <c r="D33" s="5">
        <f>'Zone 1 Rent Model'!D33</f>
        <v>0.81869999999999998</v>
      </c>
      <c r="E33" s="5">
        <f>'Zone 1 Rent Model'!E33</f>
        <v>0.84499999999999997</v>
      </c>
      <c r="F33" s="5">
        <f>'Zone 1 Rent Model'!F33</f>
        <v>0.85540000000000005</v>
      </c>
      <c r="G33" s="5">
        <f>'Zone 1 Rent Model'!G33</f>
        <v>1.0438000000000001</v>
      </c>
      <c r="H33" s="5">
        <f>'Zone 1 Rent Model'!H33</f>
        <v>1.0354999999999999</v>
      </c>
      <c r="I33" s="5">
        <f>'Zone 1 Rent Model'!I33</f>
        <v>0.97</v>
      </c>
      <c r="J33" s="5">
        <f>'Zone 1 Rent Model'!J33</f>
        <v>1.0171999999999999</v>
      </c>
      <c r="K33" s="5">
        <f>'Zone 1 Rent Model'!K33</f>
        <v>1.1044</v>
      </c>
      <c r="L33" s="5">
        <f>'Zone 1 Rent Model'!L33</f>
        <v>1.0066999999999999</v>
      </c>
      <c r="M33" s="5">
        <f>'Zone 1 Rent Model'!M33</f>
        <v>1.165</v>
      </c>
      <c r="N33" s="5">
        <f>'Zone 1 Rent Model'!N33</f>
        <v>1.3314999999999999</v>
      </c>
      <c r="O33" s="5">
        <f>'Zone 1 Rent Model'!O33</f>
        <v>1.0803</v>
      </c>
      <c r="P33" s="5">
        <f>'Zone 1 Rent Model'!P33</f>
        <v>0.71250000000000002</v>
      </c>
      <c r="Q33" s="5">
        <f>'Zone 1 Rent Model'!Q33</f>
        <v>1.0624</v>
      </c>
      <c r="R33" s="5">
        <f>'Zone 1 Rent Model'!R33</f>
        <v>1.1428</v>
      </c>
      <c r="S33" s="5">
        <f>'Zone 1 Rent Model'!S33</f>
        <v>1.1745999999999999</v>
      </c>
      <c r="T33" s="5">
        <f>'Zone 1 Rent Model'!T33</f>
        <v>1.4058999999999999</v>
      </c>
      <c r="U33" s="5">
        <f>'Zone 1 Rent Model'!U33</f>
        <v>1.4923</v>
      </c>
      <c r="V33" s="5">
        <f>'Zone 1 Rent Model'!V33</f>
        <v>1.256</v>
      </c>
      <c r="W33" s="5">
        <f>'Zone 1 Rent Model'!W33</f>
        <v>1.2953999999999999</v>
      </c>
      <c r="X33" s="5">
        <f>'Zone 1 Rent Model'!X33</f>
        <v>1.1201000000000001</v>
      </c>
      <c r="Y33" s="5">
        <f>'Zone 1 Rent Model'!Y33</f>
        <v>1.0589</v>
      </c>
      <c r="Z33" s="5">
        <f>'Zone 1 Rent Model'!Z33</f>
        <v>1.224</v>
      </c>
      <c r="AA33" s="5">
        <f>'Zone 1 Rent Model'!AA33</f>
        <v>1.1723999999999999</v>
      </c>
      <c r="AB33" s="5">
        <f>'Zone 1 Rent Model'!AB33</f>
        <v>1.0158</v>
      </c>
      <c r="AC33" s="5">
        <f>'Zone 1 Rent Model'!AC33</f>
        <v>1.1887000000000001</v>
      </c>
      <c r="AD33" s="5">
        <f>'Zone 1 Rent Model'!AD33</f>
        <v>1.1204000000000001</v>
      </c>
      <c r="AE33" s="5">
        <f>'Zone 1 Rent Model'!AE33</f>
        <v>1.42</v>
      </c>
      <c r="AF33" s="5">
        <f>'Zone 1 Rent Model'!AF33</f>
        <v>1.5974999999999999</v>
      </c>
      <c r="AG33" s="5">
        <f>'Zone 1 Rent Model'!AG33</f>
        <v>1.4100999999999999</v>
      </c>
      <c r="AH33" s="5">
        <f>'Zone 1 Rent Model'!AH33</f>
        <v>2.1175000000000002</v>
      </c>
      <c r="AI33" s="188">
        <f>'Zone 1 Rent Model'!AI33</f>
        <v>0</v>
      </c>
      <c r="AJ33" s="188">
        <f>'Zone 1 Rent Model'!AJ33</f>
        <v>0</v>
      </c>
      <c r="AK33" s="188">
        <f>'Zone 1 Rent Model'!AK33</f>
        <v>0</v>
      </c>
      <c r="AL33" s="188">
        <f>'Zone 1 Rent Model'!AL33</f>
        <v>0</v>
      </c>
      <c r="AM33" s="188">
        <f>'Zone 1 Rent Model'!AM33</f>
        <v>0</v>
      </c>
      <c r="AN33" s="188">
        <f>'Zone 1 Rent Model'!AN33</f>
        <v>0</v>
      </c>
      <c r="AO33" s="188">
        <f>'Zone 1 Rent Model'!AO33</f>
        <v>0</v>
      </c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</row>
    <row r="34" spans="1:249" s="23" customFormat="1" ht="12" customHeight="1" x14ac:dyDescent="0.25">
      <c r="A34" s="79"/>
      <c r="B34" s="71"/>
      <c r="C34" s="3" t="s">
        <v>93</v>
      </c>
      <c r="D34" s="5">
        <f>'Zone 1 Rent Model'!D34</f>
        <v>0.76049999999999995</v>
      </c>
      <c r="E34" s="5">
        <f>'Zone 1 Rent Model'!E34</f>
        <v>0.75560000000000005</v>
      </c>
      <c r="F34" s="5">
        <f>'Zone 1 Rent Model'!F34</f>
        <v>0.86</v>
      </c>
      <c r="G34" s="5">
        <f>'Zone 1 Rent Model'!G34</f>
        <v>1.0138</v>
      </c>
      <c r="H34" s="5">
        <f>'Zone 1 Rent Model'!H34</f>
        <v>0.93920000000000003</v>
      </c>
      <c r="I34" s="5">
        <f>'Zone 1 Rent Model'!I34</f>
        <v>0.91480000000000006</v>
      </c>
      <c r="J34" s="5">
        <f>'Zone 1 Rent Model'!J34</f>
        <v>0.92569999999999997</v>
      </c>
      <c r="K34" s="5">
        <f>'Zone 1 Rent Model'!K34</f>
        <v>0.97499999999999998</v>
      </c>
      <c r="L34" s="5">
        <f>'Zone 1 Rent Model'!L34</f>
        <v>0.96010000000000006</v>
      </c>
      <c r="M34" s="5">
        <f>'Zone 1 Rent Model'!M34</f>
        <v>1.1477999999999999</v>
      </c>
      <c r="N34" s="5">
        <f>'Zone 1 Rent Model'!N34</f>
        <v>1.0888</v>
      </c>
      <c r="O34" s="5">
        <f>'Zone 1 Rent Model'!O34</f>
        <v>0.86670000000000003</v>
      </c>
      <c r="P34" s="5">
        <f>'Zone 1 Rent Model'!P34</f>
        <v>0.85750000000000004</v>
      </c>
      <c r="Q34" s="5">
        <f>'Zone 1 Rent Model'!Q34</f>
        <v>1.0483</v>
      </c>
      <c r="R34" s="5">
        <f>'Zone 1 Rent Model'!R34</f>
        <v>0.99</v>
      </c>
      <c r="S34" s="5">
        <f>'Zone 1 Rent Model'!S34</f>
        <v>1.1088</v>
      </c>
      <c r="T34" s="5">
        <f>'Zone 1 Rent Model'!T34</f>
        <v>1.2797000000000001</v>
      </c>
      <c r="U34" s="5">
        <f>'Zone 1 Rent Model'!U34</f>
        <v>1.4178999999999999</v>
      </c>
      <c r="V34" s="5">
        <f>'Zone 1 Rent Model'!V34</f>
        <v>1.1144000000000001</v>
      </c>
      <c r="W34" s="5">
        <f>'Zone 1 Rent Model'!W34</f>
        <v>1.0193000000000001</v>
      </c>
      <c r="X34" s="5">
        <f>'Zone 1 Rent Model'!X34</f>
        <v>0.83599999999999997</v>
      </c>
      <c r="Y34" s="5">
        <f>'Zone 1 Rent Model'!Y34</f>
        <v>1.1274999999999999</v>
      </c>
      <c r="Z34" s="5">
        <f>'Zone 1 Rent Model'!Z34</f>
        <v>1.1453</v>
      </c>
      <c r="AA34" s="5">
        <f>'Zone 1 Rent Model'!AA34</f>
        <v>1.0644</v>
      </c>
      <c r="AB34" s="5">
        <f>'Zone 1 Rent Model'!AB34</f>
        <v>1.0070000000000001</v>
      </c>
      <c r="AC34" s="5">
        <f>'Zone 1 Rent Model'!AC34</f>
        <v>0.97299999999999998</v>
      </c>
      <c r="AD34" s="5">
        <f>'Zone 1 Rent Model'!AD34</f>
        <v>1.0931999999999999</v>
      </c>
      <c r="AE34" s="5">
        <f>'Zone 1 Rent Model'!AE34</f>
        <v>1.272</v>
      </c>
      <c r="AF34" s="5">
        <f>'Zone 1 Rent Model'!AF34</f>
        <v>1.38</v>
      </c>
      <c r="AG34" s="5">
        <f>'Zone 1 Rent Model'!AG34</f>
        <v>1.4450000000000001</v>
      </c>
      <c r="AH34" s="5">
        <f>'Zone 1 Rent Model'!AH34</f>
        <v>2.1</v>
      </c>
      <c r="AI34" s="188">
        <f>'Zone 1 Rent Model'!AI34</f>
        <v>0</v>
      </c>
      <c r="AJ34" s="188">
        <f>'Zone 1 Rent Model'!AJ34</f>
        <v>0</v>
      </c>
      <c r="AK34" s="188">
        <f>'Zone 1 Rent Model'!AK34</f>
        <v>0</v>
      </c>
      <c r="AL34" s="188">
        <f>'Zone 1 Rent Model'!AL34</f>
        <v>0</v>
      </c>
      <c r="AM34" s="188">
        <f>'Zone 1 Rent Model'!AM34</f>
        <v>0</v>
      </c>
      <c r="AN34" s="188">
        <f>'Zone 1 Rent Model'!AN34</f>
        <v>0</v>
      </c>
      <c r="AO34" s="188">
        <f>'Zone 1 Rent Model'!AO34</f>
        <v>0</v>
      </c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</row>
    <row r="35" spans="1:249" s="23" customFormat="1" ht="12" customHeight="1" x14ac:dyDescent="0.25">
      <c r="A35" s="79"/>
      <c r="B35" s="71"/>
      <c r="C35" s="76" t="s">
        <v>116</v>
      </c>
      <c r="D35" s="39"/>
      <c r="E35" s="39"/>
      <c r="F35" s="39"/>
      <c r="G35" s="39"/>
      <c r="H35" s="39"/>
      <c r="I35" s="39"/>
      <c r="J35" s="39"/>
      <c r="K35" s="39"/>
      <c r="L35" s="39"/>
      <c r="M35" s="39">
        <f>AVERAGE(D33:M33)</f>
        <v>0.98616999999999988</v>
      </c>
      <c r="N35" s="39">
        <f>AVERAGE(E33:N33)</f>
        <v>1.03745</v>
      </c>
      <c r="O35" s="39">
        <f t="shared" ref="O35:AH36" si="5">AVERAGE(F33:O33)</f>
        <v>1.06098</v>
      </c>
      <c r="P35" s="39">
        <f t="shared" si="5"/>
        <v>1.0466899999999999</v>
      </c>
      <c r="Q35" s="39">
        <f t="shared" si="5"/>
        <v>1.0485500000000001</v>
      </c>
      <c r="R35" s="39">
        <f t="shared" si="5"/>
        <v>1.05928</v>
      </c>
      <c r="S35" s="39">
        <f t="shared" si="5"/>
        <v>1.0797399999999999</v>
      </c>
      <c r="T35" s="39">
        <f>AVERAGE(K33:T33)</f>
        <v>1.1186099999999999</v>
      </c>
      <c r="U35" s="39">
        <f t="shared" si="5"/>
        <v>1.1574000000000002</v>
      </c>
      <c r="V35" s="39">
        <f t="shared" si="5"/>
        <v>1.1823300000000001</v>
      </c>
      <c r="W35" s="39">
        <f t="shared" si="5"/>
        <v>1.19537</v>
      </c>
      <c r="X35" s="39">
        <f t="shared" si="5"/>
        <v>1.1742300000000001</v>
      </c>
      <c r="Y35" s="39">
        <f t="shared" si="5"/>
        <v>1.1720899999999999</v>
      </c>
      <c r="Z35" s="39">
        <f t="shared" si="5"/>
        <v>1.2232400000000001</v>
      </c>
      <c r="AA35" s="39">
        <f t="shared" si="5"/>
        <v>1.23424</v>
      </c>
      <c r="AB35" s="39">
        <f t="shared" si="5"/>
        <v>1.2215400000000001</v>
      </c>
      <c r="AC35" s="39">
        <f t="shared" si="5"/>
        <v>1.2229500000000002</v>
      </c>
      <c r="AD35" s="39">
        <f t="shared" si="5"/>
        <v>1.1944000000000001</v>
      </c>
      <c r="AE35" s="39">
        <f t="shared" si="5"/>
        <v>1.1871700000000001</v>
      </c>
      <c r="AF35" s="39">
        <f t="shared" si="5"/>
        <v>1.22132</v>
      </c>
      <c r="AG35" s="39">
        <f t="shared" si="5"/>
        <v>1.2327900000000001</v>
      </c>
      <c r="AH35" s="39">
        <f t="shared" si="5"/>
        <v>1.3325299999999998</v>
      </c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</row>
    <row r="36" spans="1:249" s="23" customFormat="1" ht="12" customHeight="1" x14ac:dyDescent="0.25">
      <c r="A36" s="79"/>
      <c r="B36" s="71"/>
      <c r="C36" s="76" t="s">
        <v>119</v>
      </c>
      <c r="D36" s="39"/>
      <c r="E36" s="39"/>
      <c r="F36" s="39"/>
      <c r="G36" s="39"/>
      <c r="H36" s="39"/>
      <c r="I36" s="39"/>
      <c r="J36" s="39"/>
      <c r="K36" s="39"/>
      <c r="L36" s="39"/>
      <c r="M36" s="39">
        <f>AVERAGE(D34:M34)</f>
        <v>0.92524999999999991</v>
      </c>
      <c r="N36" s="39">
        <f t="shared" ref="N36:AB36" si="6">AVERAGE(E34:N34)</f>
        <v>0.95808000000000004</v>
      </c>
      <c r="O36" s="39">
        <f t="shared" si="6"/>
        <v>0.96918999999999988</v>
      </c>
      <c r="P36" s="39">
        <f t="shared" si="6"/>
        <v>0.96893999999999991</v>
      </c>
      <c r="Q36" s="39">
        <f t="shared" si="6"/>
        <v>0.97239000000000009</v>
      </c>
      <c r="R36" s="39">
        <f t="shared" si="6"/>
        <v>0.97746999999999995</v>
      </c>
      <c r="S36" s="39">
        <f t="shared" si="6"/>
        <v>0.99687000000000003</v>
      </c>
      <c r="T36" s="39">
        <f t="shared" si="6"/>
        <v>1.03227</v>
      </c>
      <c r="U36" s="39">
        <f t="shared" si="6"/>
        <v>1.07656</v>
      </c>
      <c r="V36" s="39">
        <f t="shared" si="6"/>
        <v>1.09199</v>
      </c>
      <c r="W36" s="39">
        <f t="shared" si="6"/>
        <v>1.07914</v>
      </c>
      <c r="X36" s="39">
        <f t="shared" si="6"/>
        <v>1.0538599999999998</v>
      </c>
      <c r="Y36" s="39">
        <f t="shared" si="6"/>
        <v>1.0799399999999999</v>
      </c>
      <c r="Z36" s="39">
        <f t="shared" si="6"/>
        <v>1.1087199999999999</v>
      </c>
      <c r="AA36" s="39">
        <f t="shared" si="6"/>
        <v>1.11033</v>
      </c>
      <c r="AB36" s="39">
        <f t="shared" si="6"/>
        <v>1.1120300000000003</v>
      </c>
      <c r="AC36" s="39">
        <f t="shared" si="5"/>
        <v>1.0984500000000001</v>
      </c>
      <c r="AD36" s="39">
        <f t="shared" si="5"/>
        <v>1.0798000000000001</v>
      </c>
      <c r="AE36" s="39">
        <f t="shared" si="5"/>
        <v>1.06521</v>
      </c>
      <c r="AF36" s="39">
        <f>AVERAGE(W34:AF34)</f>
        <v>1.0917699999999999</v>
      </c>
      <c r="AG36" s="39">
        <f>AVERAGE(X34:AG34)</f>
        <v>1.1343399999999999</v>
      </c>
      <c r="AH36" s="39">
        <f>AVERAGE(Y34:AH34)</f>
        <v>1.26074</v>
      </c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</row>
    <row r="37" spans="1:249" s="23" customFormat="1" ht="12" customHeight="1" x14ac:dyDescent="0.25">
      <c r="A37" s="79"/>
      <c r="B37" s="71"/>
      <c r="C37" s="76"/>
      <c r="D37" s="10"/>
      <c r="E37" s="10"/>
      <c r="F37" s="10"/>
      <c r="G37" s="10"/>
      <c r="H37" s="10"/>
      <c r="I37" s="10"/>
      <c r="J37" s="10"/>
      <c r="K37" s="10"/>
      <c r="L37" s="10"/>
      <c r="M37" s="120">
        <f>M35/M36-1</f>
        <v>6.5841664415023038E-2</v>
      </c>
      <c r="N37" s="120">
        <f>N35/N36-1</f>
        <v>8.2842768871075334E-2</v>
      </c>
      <c r="O37" s="120">
        <f t="shared" ref="O37:W37" si="7">O35/O36-1</f>
        <v>9.4707952001155782E-2</v>
      </c>
      <c r="P37" s="120">
        <f t="shared" si="7"/>
        <v>8.0242326666253749E-2</v>
      </c>
      <c r="Q37" s="120">
        <f t="shared" si="7"/>
        <v>7.8322483777085283E-2</v>
      </c>
      <c r="R37" s="120">
        <f t="shared" si="7"/>
        <v>8.3695663294014233E-2</v>
      </c>
      <c r="S37" s="120">
        <f t="shared" si="7"/>
        <v>8.3130197518231919E-2</v>
      </c>
      <c r="T37" s="120">
        <f t="shared" si="7"/>
        <v>8.3640907902002182E-2</v>
      </c>
      <c r="U37" s="120">
        <f t="shared" si="7"/>
        <v>7.5091030690347171E-2</v>
      </c>
      <c r="V37" s="120">
        <f t="shared" si="7"/>
        <v>8.2729695326880348E-2</v>
      </c>
      <c r="W37" s="120">
        <f t="shared" si="7"/>
        <v>0.10770613636784843</v>
      </c>
      <c r="X37" s="120">
        <f>X35/X36-1</f>
        <v>0.1142182073520206</v>
      </c>
      <c r="Y37" s="120">
        <f t="shared" ref="Y37:AG37" si="8">Y35/Y36-1</f>
        <v>8.532881456377206E-2</v>
      </c>
      <c r="Z37" s="120">
        <f t="shared" si="8"/>
        <v>0.10329028068403212</v>
      </c>
      <c r="AA37" s="120">
        <f t="shared" si="8"/>
        <v>0.11159745300946566</v>
      </c>
      <c r="AB37" s="120">
        <f t="shared" si="8"/>
        <v>9.8477559058658182E-2</v>
      </c>
      <c r="AC37" s="120">
        <f t="shared" si="8"/>
        <v>0.11334152669670905</v>
      </c>
      <c r="AD37" s="120">
        <f t="shared" si="8"/>
        <v>0.10613076495647333</v>
      </c>
      <c r="AE37" s="120">
        <f t="shared" si="8"/>
        <v>0.11449385567165171</v>
      </c>
      <c r="AF37" s="120">
        <f t="shared" si="8"/>
        <v>0.11866052373668445</v>
      </c>
      <c r="AG37" s="120">
        <f t="shared" si="8"/>
        <v>8.679055662323476E-2</v>
      </c>
      <c r="AH37" s="120">
        <f>AH35/AH36-1</f>
        <v>5.694274790995757E-2</v>
      </c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</row>
    <row r="38" spans="1:249" s="23" customFormat="1" ht="12" customHeight="1" x14ac:dyDescent="0.3">
      <c r="A38" s="139" t="s">
        <v>163</v>
      </c>
      <c r="B38" s="71"/>
      <c r="C38" s="76"/>
      <c r="D38" s="39"/>
      <c r="E38" s="39"/>
      <c r="F38" s="39"/>
      <c r="G38" s="39"/>
      <c r="H38" s="112"/>
      <c r="I38" s="112"/>
      <c r="J38" s="112"/>
      <c r="K38" s="39"/>
      <c r="L38" s="39"/>
      <c r="N38" s="10"/>
      <c r="O38" s="10"/>
      <c r="P38" s="10"/>
      <c r="R38" s="10"/>
      <c r="S38" s="10"/>
      <c r="T38" s="10"/>
      <c r="U38" s="10"/>
      <c r="V38" s="10"/>
      <c r="W38" s="10"/>
      <c r="X38" s="10"/>
      <c r="Y38" s="184">
        <f>AVERAGE(X37:AH37)</f>
        <v>0.10084293547842359</v>
      </c>
      <c r="Z38" s="10"/>
      <c r="AA38" s="10"/>
      <c r="AB38" s="10"/>
      <c r="AC38" s="10"/>
      <c r="AD38" s="10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</row>
    <row r="39" spans="1:249" s="23" customFormat="1" ht="12" customHeight="1" x14ac:dyDescent="0.25">
      <c r="A39" s="79"/>
      <c r="B39" s="71"/>
      <c r="C39" s="76"/>
      <c r="D39" s="39"/>
      <c r="E39" s="39"/>
      <c r="F39" s="39"/>
      <c r="G39" s="39"/>
      <c r="H39" s="112"/>
      <c r="I39" s="112"/>
      <c r="J39" s="112"/>
      <c r="K39" s="39"/>
      <c r="L39" s="3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</row>
    <row r="40" spans="1:249" ht="12.6" thickBot="1" x14ac:dyDescent="0.3">
      <c r="A40" s="216" t="s">
        <v>164</v>
      </c>
      <c r="B40" s="216"/>
      <c r="C40" s="216"/>
      <c r="D40" s="216"/>
      <c r="E40" s="216"/>
      <c r="H40" s="218" t="s">
        <v>101</v>
      </c>
      <c r="I40" s="218"/>
      <c r="J40" s="218"/>
      <c r="K40" s="218"/>
      <c r="L40" s="218"/>
      <c r="M40" s="218"/>
      <c r="N40" s="218"/>
      <c r="T40" s="1"/>
      <c r="U40" s="1"/>
      <c r="V40" s="1"/>
      <c r="W40" s="1"/>
      <c r="X40" s="3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</row>
    <row r="41" spans="1:249" ht="12.75" customHeight="1" thickTop="1" x14ac:dyDescent="0.25">
      <c r="B41" s="1" t="s">
        <v>110</v>
      </c>
      <c r="C41" s="91">
        <v>650</v>
      </c>
      <c r="D41" s="1" t="s">
        <v>7</v>
      </c>
      <c r="E41" s="1"/>
      <c r="H41" s="220" t="s">
        <v>111</v>
      </c>
      <c r="I41" s="220"/>
      <c r="J41" s="220"/>
      <c r="K41" s="220"/>
      <c r="L41" s="220"/>
      <c r="M41" s="220"/>
      <c r="N41" s="220"/>
      <c r="T41" s="1"/>
      <c r="U41" s="1"/>
      <c r="V41" s="1"/>
      <c r="W41" s="1"/>
      <c r="X41" s="3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</row>
    <row r="42" spans="1:249" x14ac:dyDescent="0.25">
      <c r="B42" s="1" t="s">
        <v>37</v>
      </c>
      <c r="C42" s="8">
        <v>224</v>
      </c>
      <c r="D42" s="1" t="s">
        <v>7</v>
      </c>
      <c r="E42" s="1"/>
      <c r="H42" s="207" t="s">
        <v>199</v>
      </c>
      <c r="I42" s="207"/>
      <c r="J42" s="207"/>
      <c r="K42" s="207"/>
      <c r="L42" s="207"/>
      <c r="M42" s="207"/>
      <c r="N42" s="207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</row>
    <row r="43" spans="1:249" x14ac:dyDescent="0.25">
      <c r="B43" s="1" t="s">
        <v>31</v>
      </c>
      <c r="C43" s="31">
        <f>(C51+C47)/2/1000</f>
        <v>0.75095000000000001</v>
      </c>
      <c r="D43" s="1" t="s">
        <v>84</v>
      </c>
      <c r="E43" s="1"/>
      <c r="H43" s="207" t="s">
        <v>194</v>
      </c>
      <c r="I43" s="207"/>
      <c r="J43" s="207"/>
      <c r="K43" s="207"/>
      <c r="L43" s="207"/>
      <c r="M43" s="207"/>
      <c r="N43" s="207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</row>
    <row r="44" spans="1:249" x14ac:dyDescent="0.25">
      <c r="B44" s="1"/>
      <c r="C44" s="1"/>
      <c r="D44" s="1"/>
      <c r="E44" s="1"/>
      <c r="F44" s="1"/>
      <c r="H44" s="207"/>
      <c r="I44" s="207"/>
      <c r="J44" s="207"/>
      <c r="K44" s="207"/>
      <c r="L44" s="207"/>
      <c r="M44" s="207"/>
      <c r="N44" s="207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</row>
    <row r="45" spans="1:249" x14ac:dyDescent="0.25">
      <c r="B45" s="1" t="s">
        <v>25</v>
      </c>
      <c r="C45" s="73">
        <f>C41</f>
        <v>650</v>
      </c>
      <c r="D45" s="1" t="s">
        <v>7</v>
      </c>
      <c r="E45" s="1"/>
      <c r="F45" s="1"/>
      <c r="H45" s="207" t="s">
        <v>195</v>
      </c>
      <c r="I45" s="207"/>
      <c r="J45" s="207"/>
      <c r="K45" s="207"/>
      <c r="L45" s="207"/>
      <c r="M45" s="207"/>
      <c r="N45" s="207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</row>
    <row r="46" spans="1:249" x14ac:dyDescent="0.25">
      <c r="B46" s="1" t="s">
        <v>21</v>
      </c>
      <c r="C46" s="13">
        <f>-C45*C66</f>
        <v>-11.05</v>
      </c>
      <c r="D46" s="1" t="s">
        <v>7</v>
      </c>
      <c r="E46" s="1"/>
      <c r="F46" s="1"/>
      <c r="H46" s="207" t="s">
        <v>196</v>
      </c>
      <c r="I46" s="207"/>
      <c r="J46" s="207"/>
      <c r="K46" s="207"/>
      <c r="L46" s="207"/>
      <c r="M46" s="207"/>
      <c r="N46" s="207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</row>
    <row r="47" spans="1:249" x14ac:dyDescent="0.25">
      <c r="B47" s="1" t="s">
        <v>22</v>
      </c>
      <c r="C47" s="8">
        <f>C45+C46</f>
        <v>638.95000000000005</v>
      </c>
      <c r="D47" s="1" t="s">
        <v>7</v>
      </c>
      <c r="E47" s="1"/>
      <c r="F47" s="1"/>
      <c r="H47" s="207" t="s">
        <v>197</v>
      </c>
      <c r="I47" s="207"/>
      <c r="J47" s="207"/>
      <c r="K47" s="207"/>
      <c r="L47" s="207"/>
      <c r="M47" s="207"/>
      <c r="N47" s="207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</row>
    <row r="48" spans="1:249" ht="14.25" customHeight="1" x14ac:dyDescent="0.25">
      <c r="B48" s="1" t="s">
        <v>92</v>
      </c>
      <c r="C48" s="8">
        <f>C49-C47</f>
        <v>238.67014999999992</v>
      </c>
      <c r="D48" s="22" t="s">
        <v>7</v>
      </c>
      <c r="E48" s="1"/>
      <c r="F48" s="1"/>
      <c r="H48" s="207" t="s">
        <v>198</v>
      </c>
      <c r="I48" s="207"/>
      <c r="J48" s="207"/>
      <c r="K48" s="207"/>
      <c r="L48" s="207"/>
      <c r="M48" s="207"/>
      <c r="N48" s="207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</row>
    <row r="49" spans="1:244" ht="24.75" customHeight="1" x14ac:dyDescent="0.25">
      <c r="B49" s="1" t="s">
        <v>26</v>
      </c>
      <c r="C49" s="160">
        <f>(C42+C47)*(1+C66)</f>
        <v>877.62014999999997</v>
      </c>
      <c r="D49" s="1" t="s">
        <v>73</v>
      </c>
      <c r="E49" s="8"/>
      <c r="F49" s="1"/>
      <c r="H49" s="221" t="s">
        <v>200</v>
      </c>
      <c r="I49" s="221"/>
      <c r="J49" s="221"/>
      <c r="K49" s="221"/>
      <c r="L49" s="221"/>
      <c r="M49" s="221"/>
      <c r="N49" s="22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</row>
    <row r="50" spans="1:244" x14ac:dyDescent="0.25">
      <c r="B50" s="1" t="s">
        <v>21</v>
      </c>
      <c r="C50" s="13">
        <f>C49-C51</f>
        <v>14.670149999999921</v>
      </c>
      <c r="D50" s="1" t="s">
        <v>7</v>
      </c>
      <c r="E50" s="1"/>
      <c r="F50" s="1"/>
      <c r="H50" s="207" t="s">
        <v>201</v>
      </c>
      <c r="I50" s="207"/>
      <c r="J50" s="207"/>
      <c r="K50" s="207"/>
      <c r="L50" s="207"/>
      <c r="M50" s="207"/>
      <c r="N50" s="207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</row>
    <row r="51" spans="1:244" x14ac:dyDescent="0.25">
      <c r="B51" s="1" t="s">
        <v>23</v>
      </c>
      <c r="C51" s="8">
        <f>C49/(1+C66)</f>
        <v>862.95</v>
      </c>
      <c r="D51" s="1" t="s">
        <v>7</v>
      </c>
      <c r="E51" s="1"/>
      <c r="F51" s="1"/>
      <c r="H51" s="207" t="s">
        <v>202</v>
      </c>
      <c r="I51" s="207"/>
      <c r="J51" s="207"/>
      <c r="K51" s="207"/>
      <c r="L51" s="207"/>
      <c r="M51" s="207"/>
      <c r="N51" s="207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</row>
    <row r="52" spans="1:244" s="23" customFormat="1" ht="12" customHeight="1" x14ac:dyDescent="0.25">
      <c r="A52" s="79"/>
      <c r="B52" s="71"/>
      <c r="C52" s="76"/>
      <c r="D52" s="39"/>
      <c r="E52" s="39"/>
      <c r="F52" s="39"/>
      <c r="G52" s="39"/>
      <c r="H52" s="208"/>
      <c r="I52" s="208"/>
      <c r="J52" s="208"/>
      <c r="K52" s="208"/>
      <c r="L52" s="208"/>
      <c r="M52" s="208"/>
      <c r="N52" s="208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</row>
    <row r="53" spans="1:244" ht="12.6" thickBot="1" x14ac:dyDescent="0.3">
      <c r="A53" s="216" t="s">
        <v>161</v>
      </c>
      <c r="B53" s="216"/>
      <c r="C53" s="216"/>
      <c r="D53" s="216"/>
      <c r="E53" s="216"/>
      <c r="F53" s="1"/>
      <c r="H53" s="196" t="s">
        <v>101</v>
      </c>
      <c r="I53" s="196"/>
      <c r="J53" s="196"/>
      <c r="K53" s="196"/>
      <c r="L53" s="196"/>
    </row>
    <row r="54" spans="1:244" ht="13.5" customHeight="1" thickTop="1" x14ac:dyDescent="0.25">
      <c r="B54" s="1" t="str">
        <f>B17</f>
        <v>End of April Price - 650 lb</v>
      </c>
      <c r="C54" s="5">
        <f>C55*C19</f>
        <v>1.5571694008831547</v>
      </c>
      <c r="D54" s="16" t="s">
        <v>24</v>
      </c>
      <c r="E54" s="1"/>
      <c r="F54" s="1"/>
      <c r="H54" s="222" t="s">
        <v>204</v>
      </c>
      <c r="I54" s="222"/>
      <c r="J54" s="222"/>
      <c r="K54" s="222"/>
      <c r="L54" s="222"/>
      <c r="M54" s="222"/>
      <c r="N54" s="222"/>
    </row>
    <row r="55" spans="1:244" ht="24" customHeight="1" x14ac:dyDescent="0.25">
      <c r="B55" s="1" t="str">
        <f>B18</f>
        <v>Start of Sept Price - 850 lb</v>
      </c>
      <c r="C55" s="133">
        <f>HLOOKUP(C9,E23:AN25,3)</f>
        <v>1.4125000000000001</v>
      </c>
      <c r="D55" s="16" t="s">
        <v>24</v>
      </c>
      <c r="E55" s="1"/>
      <c r="F55" s="1"/>
      <c r="H55" s="219" t="s">
        <v>203</v>
      </c>
      <c r="I55" s="219"/>
      <c r="J55" s="219"/>
      <c r="K55" s="219"/>
      <c r="L55" s="219"/>
      <c r="M55" s="219"/>
      <c r="N55" s="219"/>
    </row>
    <row r="56" spans="1:244" x14ac:dyDescent="0.25">
      <c r="A56" s="74"/>
      <c r="B56" s="75"/>
      <c r="C56" s="92"/>
      <c r="O56" s="22"/>
    </row>
    <row r="57" spans="1:244" ht="12.6" thickBot="1" x14ac:dyDescent="0.3">
      <c r="A57" s="216" t="s">
        <v>165</v>
      </c>
      <c r="B57" s="216"/>
      <c r="C57" s="216"/>
      <c r="D57" s="216"/>
      <c r="E57" s="216"/>
      <c r="F57" s="1"/>
      <c r="H57" s="218" t="s">
        <v>101</v>
      </c>
      <c r="I57" s="218"/>
      <c r="J57" s="218"/>
      <c r="K57" s="218"/>
      <c r="L57" s="218"/>
      <c r="M57" s="218"/>
      <c r="N57" s="218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</row>
    <row r="58" spans="1:244" ht="12.6" thickTop="1" x14ac:dyDescent="0.25">
      <c r="B58" s="1" t="s">
        <v>1</v>
      </c>
      <c r="C58" s="5">
        <f>C54*C45</f>
        <v>1012.1601105740506</v>
      </c>
      <c r="D58" s="1" t="s">
        <v>14</v>
      </c>
      <c r="E58" s="1"/>
      <c r="F58" s="1"/>
      <c r="H58" s="171"/>
      <c r="I58" s="141"/>
      <c r="J58" s="141"/>
      <c r="K58" s="141"/>
      <c r="L58" s="141"/>
      <c r="M58" s="141"/>
      <c r="N58" s="14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</row>
    <row r="59" spans="1:244" x14ac:dyDescent="0.25">
      <c r="B59" s="1" t="s">
        <v>12</v>
      </c>
      <c r="C59" s="1">
        <f>C51*C55</f>
        <v>1218.9168750000001</v>
      </c>
      <c r="D59" s="1" t="s">
        <v>14</v>
      </c>
      <c r="E59" s="1"/>
      <c r="F59" s="12"/>
      <c r="H59" s="205" t="s">
        <v>205</v>
      </c>
      <c r="I59" s="205"/>
      <c r="J59" s="205"/>
      <c r="K59" s="205"/>
      <c r="L59" s="205"/>
      <c r="M59" s="205"/>
      <c r="N59" s="205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</row>
    <row r="60" spans="1:244" ht="12.6" thickBot="1" x14ac:dyDescent="0.3">
      <c r="B60" s="1" t="s">
        <v>13</v>
      </c>
      <c r="C60" s="14">
        <f>C59-C58</f>
        <v>206.75676442594954</v>
      </c>
      <c r="D60" s="1" t="s">
        <v>14</v>
      </c>
      <c r="E60" s="1"/>
      <c r="F60" s="12"/>
      <c r="H60" s="70"/>
      <c r="I60" s="70"/>
      <c r="J60" s="70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</row>
    <row r="61" spans="1:244" ht="12.6" thickTop="1" x14ac:dyDescent="0.25"/>
    <row r="62" spans="1:244" ht="15.6" x14ac:dyDescent="0.3">
      <c r="A62" s="139" t="s">
        <v>214</v>
      </c>
    </row>
    <row r="64" spans="1:244" ht="12.6" thickBot="1" x14ac:dyDescent="0.3">
      <c r="A64" s="216" t="s">
        <v>166</v>
      </c>
      <c r="B64" s="216"/>
      <c r="C64" s="216"/>
      <c r="D64" s="216"/>
      <c r="E64" s="216"/>
      <c r="F64" s="1"/>
      <c r="H64" s="218" t="s">
        <v>101</v>
      </c>
      <c r="I64" s="218"/>
      <c r="J64" s="218"/>
      <c r="K64" s="218"/>
      <c r="L64" s="218"/>
      <c r="M64" s="218"/>
      <c r="N64" s="218"/>
      <c r="O64" s="22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</row>
    <row r="65" spans="1:244" ht="12.75" customHeight="1" thickTop="1" x14ac:dyDescent="0.25">
      <c r="B65" s="3" t="s">
        <v>28</v>
      </c>
      <c r="C65" s="7">
        <v>4</v>
      </c>
      <c r="D65" s="1" t="str">
        <f>IF(C65&lt;=4,"hours or less","hours or more")</f>
        <v>hours or less</v>
      </c>
      <c r="E65" s="1"/>
      <c r="F65" s="1"/>
      <c r="H65" s="206" t="s">
        <v>115</v>
      </c>
      <c r="I65" s="206"/>
      <c r="J65" s="206"/>
      <c r="K65" s="206"/>
      <c r="L65" s="206"/>
      <c r="M65" s="206"/>
      <c r="N65" s="206"/>
      <c r="O65" s="26"/>
      <c r="P65" s="26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</row>
    <row r="66" spans="1:244" x14ac:dyDescent="0.25">
      <c r="B66" s="3" t="s">
        <v>6</v>
      </c>
      <c r="C66" s="11">
        <f>IF(C65&lt;4.1,0.017,0.046)</f>
        <v>1.7000000000000001E-2</v>
      </c>
      <c r="D66" s="1"/>
      <c r="E66" s="11"/>
      <c r="F66" s="1"/>
      <c r="H66" s="204"/>
      <c r="I66" s="204"/>
      <c r="J66" s="204"/>
      <c r="K66" s="204"/>
      <c r="L66" s="204"/>
      <c r="M66" s="204"/>
      <c r="N66" s="204"/>
      <c r="O66" s="26"/>
      <c r="P66" s="26"/>
      <c r="Q66" s="26"/>
      <c r="R66" s="26"/>
      <c r="S66" s="26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</row>
    <row r="67" spans="1:244" ht="13.5" customHeight="1" x14ac:dyDescent="0.25">
      <c r="B67" s="3" t="s">
        <v>2</v>
      </c>
      <c r="C67" s="91">
        <v>55000</v>
      </c>
      <c r="D67" s="1" t="s">
        <v>7</v>
      </c>
      <c r="E67" s="8"/>
      <c r="F67" s="1"/>
      <c r="H67" s="205" t="s">
        <v>112</v>
      </c>
      <c r="I67" s="205"/>
      <c r="J67" s="205"/>
      <c r="K67" s="205"/>
      <c r="L67" s="205"/>
      <c r="M67" s="205"/>
      <c r="N67" s="205"/>
      <c r="O67" s="115"/>
      <c r="P67" s="224"/>
      <c r="Q67" s="224"/>
      <c r="R67" s="224"/>
      <c r="S67" s="224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</row>
    <row r="68" spans="1:244" ht="12" customHeight="1" x14ac:dyDescent="0.25">
      <c r="B68" s="3" t="s">
        <v>3</v>
      </c>
      <c r="C68" s="5">
        <v>3.4</v>
      </c>
      <c r="D68" s="12" t="s">
        <v>8</v>
      </c>
      <c r="E68" s="1"/>
      <c r="F68" s="1"/>
      <c r="H68" s="204" t="s">
        <v>206</v>
      </c>
      <c r="I68" s="204"/>
      <c r="J68" s="204"/>
      <c r="K68" s="204"/>
      <c r="L68" s="204"/>
      <c r="M68" s="204"/>
      <c r="N68" s="204"/>
      <c r="O68" s="116"/>
      <c r="P68" s="117"/>
      <c r="Q68" s="117"/>
      <c r="R68" s="117"/>
      <c r="S68" s="117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</row>
    <row r="69" spans="1:244" x14ac:dyDescent="0.25">
      <c r="B69" s="3" t="s">
        <v>98</v>
      </c>
      <c r="C69" s="9">
        <v>250</v>
      </c>
      <c r="D69" s="12" t="s">
        <v>27</v>
      </c>
      <c r="E69" s="1"/>
      <c r="F69" s="1"/>
      <c r="H69" s="204"/>
      <c r="I69" s="204"/>
      <c r="J69" s="204"/>
      <c r="K69" s="204"/>
      <c r="L69" s="204"/>
      <c r="M69" s="204"/>
      <c r="N69" s="204"/>
      <c r="O69" s="27"/>
      <c r="P69" s="105"/>
      <c r="Q69" s="113"/>
      <c r="R69" s="127"/>
      <c r="S69" s="113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</row>
    <row r="70" spans="1:244" x14ac:dyDescent="0.25">
      <c r="B70" s="3" t="s">
        <v>4</v>
      </c>
      <c r="C70" s="91">
        <v>250</v>
      </c>
      <c r="D70" s="1" t="s">
        <v>72</v>
      </c>
      <c r="E70" s="1"/>
      <c r="F70" s="1"/>
      <c r="H70" s="205" t="s">
        <v>112</v>
      </c>
      <c r="I70" s="205"/>
      <c r="J70" s="205"/>
      <c r="K70" s="205"/>
      <c r="L70" s="205"/>
      <c r="M70" s="205"/>
      <c r="N70" s="205"/>
      <c r="O70" s="27"/>
      <c r="P70" s="105"/>
      <c r="Q70" s="113"/>
      <c r="R70" s="127"/>
      <c r="S70" s="113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</row>
    <row r="71" spans="1:244" x14ac:dyDescent="0.25">
      <c r="B71" s="3" t="s">
        <v>5</v>
      </c>
      <c r="C71" s="9">
        <f>C70*C68+C69</f>
        <v>1100</v>
      </c>
      <c r="D71" s="12" t="s">
        <v>27</v>
      </c>
      <c r="E71" s="1"/>
      <c r="F71" s="1"/>
      <c r="H71" s="205" t="s">
        <v>171</v>
      </c>
      <c r="I71" s="205"/>
      <c r="J71" s="205"/>
      <c r="K71" s="205"/>
      <c r="L71" s="205"/>
      <c r="M71" s="205"/>
      <c r="N71" s="205"/>
      <c r="O71" s="116"/>
      <c r="P71" s="116"/>
      <c r="Q71" s="116"/>
      <c r="R71" s="127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</row>
    <row r="72" spans="1:244" ht="12.75" customHeight="1" x14ac:dyDescent="0.25">
      <c r="B72" s="3" t="s">
        <v>10</v>
      </c>
      <c r="C72" s="8">
        <f>ROUND(C67/C45,0)</f>
        <v>85</v>
      </c>
      <c r="D72" s="12" t="s">
        <v>27</v>
      </c>
      <c r="E72" s="1"/>
      <c r="F72" s="1"/>
      <c r="H72" s="205" t="s">
        <v>207</v>
      </c>
      <c r="I72" s="205"/>
      <c r="J72" s="205"/>
      <c r="K72" s="205"/>
      <c r="L72" s="205"/>
      <c r="M72" s="205"/>
      <c r="N72" s="205"/>
      <c r="O72" s="116"/>
      <c r="P72" s="116"/>
      <c r="Q72" s="116"/>
      <c r="R72" s="127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</row>
    <row r="73" spans="1:244" x14ac:dyDescent="0.25">
      <c r="B73" s="3" t="s">
        <v>9</v>
      </c>
      <c r="C73" s="8">
        <f>ROUND(C67/C49,0)</f>
        <v>63</v>
      </c>
      <c r="D73" s="12" t="s">
        <v>27</v>
      </c>
      <c r="E73" s="8"/>
      <c r="F73" s="1"/>
      <c r="H73" s="205" t="s">
        <v>208</v>
      </c>
      <c r="I73" s="205"/>
      <c r="J73" s="205"/>
      <c r="K73" s="205"/>
      <c r="L73" s="205"/>
      <c r="M73" s="205"/>
      <c r="N73" s="205"/>
      <c r="O73" s="37"/>
      <c r="P73" s="26"/>
      <c r="Q73" s="26"/>
      <c r="R73" s="127"/>
      <c r="S73" s="26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</row>
    <row r="74" spans="1:244" ht="11.25" customHeight="1" x14ac:dyDescent="0.25">
      <c r="B74" s="3" t="s">
        <v>15</v>
      </c>
      <c r="C74" s="1">
        <f>C71/C72</f>
        <v>12.941176470588236</v>
      </c>
      <c r="D74" s="1" t="s">
        <v>14</v>
      </c>
      <c r="E74" s="1"/>
      <c r="F74" s="1"/>
      <c r="H74" s="205" t="s">
        <v>209</v>
      </c>
      <c r="I74" s="205"/>
      <c r="J74" s="205"/>
      <c r="K74" s="205"/>
      <c r="L74" s="205"/>
      <c r="M74" s="205"/>
      <c r="N74" s="205"/>
      <c r="O74" s="37"/>
      <c r="P74" s="26"/>
      <c r="Q74" s="26"/>
      <c r="R74" s="127"/>
      <c r="S74" s="26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</row>
    <row r="75" spans="1:244" ht="12" customHeight="1" x14ac:dyDescent="0.25">
      <c r="B75" s="3" t="s">
        <v>16</v>
      </c>
      <c r="C75" s="1">
        <f>C71/C73</f>
        <v>17.460317460317459</v>
      </c>
      <c r="D75" s="1" t="s">
        <v>14</v>
      </c>
      <c r="E75" s="1"/>
      <c r="H75" s="205" t="s">
        <v>209</v>
      </c>
      <c r="I75" s="205"/>
      <c r="J75" s="205"/>
      <c r="K75" s="205"/>
      <c r="L75" s="205"/>
      <c r="M75" s="205"/>
      <c r="N75" s="205"/>
      <c r="R75" s="127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</row>
    <row r="77" spans="1:244" ht="13.5" customHeight="1" thickBot="1" x14ac:dyDescent="0.3">
      <c r="A77" s="216" t="s">
        <v>167</v>
      </c>
      <c r="B77" s="216"/>
      <c r="C77" s="216"/>
      <c r="D77" s="216"/>
      <c r="E77" s="216"/>
      <c r="F77" s="216"/>
      <c r="G77" s="26"/>
      <c r="H77" s="218" t="s">
        <v>101</v>
      </c>
      <c r="I77" s="218"/>
      <c r="J77" s="218"/>
      <c r="K77" s="218"/>
      <c r="L77" s="218"/>
      <c r="M77" s="218"/>
      <c r="N77" s="218"/>
      <c r="O77" s="4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</row>
    <row r="78" spans="1:244" ht="15" customHeight="1" thickTop="1" x14ac:dyDescent="0.25">
      <c r="A78" s="201" t="s">
        <v>213</v>
      </c>
      <c r="B78" s="201"/>
      <c r="C78" s="201"/>
      <c r="D78" s="201"/>
      <c r="E78" s="201"/>
      <c r="F78" s="201"/>
      <c r="G78" s="26"/>
      <c r="H78" s="141"/>
      <c r="I78" s="141"/>
      <c r="J78" s="141"/>
      <c r="K78" s="147"/>
      <c r="L78" s="148"/>
      <c r="M78" s="142"/>
      <c r="N78" s="142"/>
      <c r="O78" s="4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</row>
    <row r="79" spans="1:244" x14ac:dyDescent="0.25">
      <c r="B79" s="1"/>
      <c r="C79" s="1"/>
      <c r="D79" s="1"/>
      <c r="E79" s="17">
        <v>27.18</v>
      </c>
      <c r="F79" s="19" t="s">
        <v>74</v>
      </c>
      <c r="G79" s="26"/>
      <c r="H79" s="210" t="s">
        <v>113</v>
      </c>
      <c r="I79" s="210"/>
      <c r="J79" s="210"/>
      <c r="K79" s="210"/>
      <c r="L79" s="210"/>
      <c r="M79" s="210"/>
      <c r="N79" s="210"/>
      <c r="O79" s="4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</row>
    <row r="80" spans="1:244" ht="27.75" customHeight="1" x14ac:dyDescent="0.25">
      <c r="E80" s="85">
        <f>C114</f>
        <v>1.1757631822386678</v>
      </c>
      <c r="F80" s="1" t="s">
        <v>96</v>
      </c>
      <c r="H80" s="212" t="s">
        <v>172</v>
      </c>
      <c r="I80" s="212"/>
      <c r="J80" s="212"/>
      <c r="K80" s="212"/>
      <c r="L80" s="212"/>
      <c r="M80" s="212"/>
      <c r="N80" s="212"/>
      <c r="O80" s="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</row>
    <row r="81" spans="1:241" ht="12" customHeight="1" x14ac:dyDescent="0.25">
      <c r="B81" s="22" t="s">
        <v>19</v>
      </c>
      <c r="C81" s="5">
        <f>E81*C43*4</f>
        <v>95.993167404255303</v>
      </c>
      <c r="D81" s="12" t="s">
        <v>14</v>
      </c>
      <c r="E81" s="5">
        <f>E79*E80</f>
        <v>31.957243293246989</v>
      </c>
      <c r="F81" s="1" t="s">
        <v>75</v>
      </c>
      <c r="H81" s="210" t="s">
        <v>210</v>
      </c>
      <c r="I81" s="210"/>
      <c r="J81" s="210"/>
      <c r="K81" s="210"/>
      <c r="L81" s="210"/>
      <c r="M81" s="210"/>
      <c r="N81" s="210"/>
      <c r="O81" s="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</row>
    <row r="82" spans="1:241" x14ac:dyDescent="0.25">
      <c r="L82" s="22"/>
      <c r="M82" s="22"/>
      <c r="N82" s="22"/>
      <c r="O82" s="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</row>
    <row r="83" spans="1:241" x14ac:dyDescent="0.25">
      <c r="H83" s="70"/>
      <c r="I83" s="70"/>
      <c r="L83" s="4"/>
      <c r="M83" s="132"/>
      <c r="N83" s="4"/>
      <c r="O83" s="4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</row>
    <row r="84" spans="1:241" ht="12.6" thickBot="1" x14ac:dyDescent="0.3">
      <c r="A84" s="216" t="s">
        <v>168</v>
      </c>
      <c r="B84" s="216"/>
      <c r="C84" s="216"/>
      <c r="D84" s="216"/>
      <c r="E84" s="216"/>
      <c r="F84" s="216"/>
      <c r="H84" s="218" t="s">
        <v>101</v>
      </c>
      <c r="I84" s="218"/>
      <c r="J84" s="218"/>
      <c r="K84" s="218"/>
      <c r="L84" s="218"/>
      <c r="M84" s="218"/>
      <c r="N84" s="218"/>
      <c r="O84" s="4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</row>
    <row r="85" spans="1:241" ht="12.6" thickTop="1" x14ac:dyDescent="0.25">
      <c r="B85" s="22" t="s">
        <v>77</v>
      </c>
      <c r="C85" s="5">
        <f>E85*C58/3</f>
        <v>5.0608005528702522</v>
      </c>
      <c r="D85" s="36" t="s">
        <v>14</v>
      </c>
      <c r="E85" s="89">
        <v>1.4999999999999999E-2</v>
      </c>
      <c r="H85" s="211" t="s">
        <v>114</v>
      </c>
      <c r="I85" s="211"/>
      <c r="J85" s="211"/>
      <c r="K85" s="211"/>
      <c r="L85" s="211"/>
      <c r="M85" s="211"/>
      <c r="N85" s="211"/>
      <c r="O85" s="4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</row>
    <row r="86" spans="1:241" x14ac:dyDescent="0.25">
      <c r="B86" s="22" t="s">
        <v>78</v>
      </c>
      <c r="C86" s="5">
        <f>E86*C58</f>
        <v>15.182401658610758</v>
      </c>
      <c r="D86" s="36" t="s">
        <v>14</v>
      </c>
      <c r="E86" s="90">
        <v>1.4999999999999999E-2</v>
      </c>
      <c r="H86" s="210" t="s">
        <v>91</v>
      </c>
      <c r="I86" s="210"/>
      <c r="J86" s="210"/>
      <c r="K86" s="210"/>
      <c r="L86" s="210"/>
      <c r="M86" s="210"/>
      <c r="N86" s="210"/>
      <c r="O86" s="4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</row>
    <row r="87" spans="1:241" x14ac:dyDescent="0.25">
      <c r="B87" s="22" t="s">
        <v>97</v>
      </c>
      <c r="C87" s="86">
        <f>(18+3+1+1)*CPI!B31/CPI!B26</f>
        <v>24.38075657894737</v>
      </c>
      <c r="D87" s="36" t="s">
        <v>14</v>
      </c>
      <c r="E87" s="7"/>
      <c r="H87" s="209" t="s">
        <v>107</v>
      </c>
      <c r="I87" s="209"/>
      <c r="J87" s="209"/>
      <c r="K87" s="209"/>
      <c r="L87" s="209"/>
      <c r="M87" s="209"/>
      <c r="N87" s="209"/>
      <c r="O87" s="4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</row>
    <row r="88" spans="1:241" x14ac:dyDescent="0.25">
      <c r="B88" s="22" t="s">
        <v>32</v>
      </c>
      <c r="C88" s="88">
        <v>0</v>
      </c>
      <c r="D88" s="36" t="s">
        <v>14</v>
      </c>
      <c r="H88" s="215" t="s">
        <v>173</v>
      </c>
      <c r="I88" s="215"/>
      <c r="J88" s="215"/>
      <c r="K88" s="215"/>
      <c r="L88" s="215"/>
      <c r="M88" s="215"/>
      <c r="N88" s="215"/>
      <c r="O88" s="4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</row>
    <row r="89" spans="1:241" x14ac:dyDescent="0.25">
      <c r="B89" s="146" t="s">
        <v>5</v>
      </c>
      <c r="C89" s="5">
        <f>SUM(C85:C88)</f>
        <v>44.623958790428375</v>
      </c>
      <c r="D89" s="1"/>
      <c r="E89" s="1"/>
      <c r="H89" s="215" t="s">
        <v>211</v>
      </c>
      <c r="I89" s="215"/>
      <c r="J89" s="215"/>
      <c r="K89" s="215"/>
      <c r="L89" s="215"/>
      <c r="M89" s="215"/>
      <c r="N89" s="215"/>
      <c r="O89" s="4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</row>
    <row r="91" spans="1:241" ht="15.6" x14ac:dyDescent="0.3">
      <c r="A91" s="139" t="s">
        <v>215</v>
      </c>
    </row>
    <row r="93" spans="1:241" ht="12.6" thickBot="1" x14ac:dyDescent="0.3">
      <c r="A93" s="216" t="s">
        <v>169</v>
      </c>
      <c r="B93" s="216"/>
      <c r="C93" s="216"/>
      <c r="D93" s="216"/>
      <c r="E93" s="216"/>
      <c r="F93" s="1"/>
      <c r="G93" s="1"/>
      <c r="H93" s="218" t="s">
        <v>101</v>
      </c>
      <c r="I93" s="218"/>
      <c r="J93" s="218"/>
      <c r="K93" s="218"/>
      <c r="L93" s="218"/>
      <c r="M93" s="218"/>
      <c r="N93" s="218"/>
      <c r="O93" s="4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</row>
    <row r="94" spans="1:241" ht="24" customHeight="1" thickTop="1" x14ac:dyDescent="0.25">
      <c r="C94" s="179" t="s">
        <v>14</v>
      </c>
      <c r="D94" s="20" t="s">
        <v>11</v>
      </c>
      <c r="E94" s="20" t="s">
        <v>76</v>
      </c>
      <c r="F94" s="1"/>
      <c r="G94" s="1"/>
      <c r="H94" s="226" t="s">
        <v>212</v>
      </c>
      <c r="I94" s="226"/>
      <c r="J94" s="226"/>
      <c r="K94" s="226"/>
      <c r="L94" s="226"/>
      <c r="M94" s="226"/>
      <c r="N94" s="226"/>
      <c r="O94" s="4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</row>
    <row r="95" spans="1:241" x14ac:dyDescent="0.25">
      <c r="A95" s="1" t="s">
        <v>83</v>
      </c>
      <c r="C95" s="5">
        <f>C60</f>
        <v>206.75676442594954</v>
      </c>
      <c r="D95" s="5">
        <f>C95/C$43/4</f>
        <v>68.831734611475312</v>
      </c>
      <c r="E95" s="5">
        <f>C95/C$51</f>
        <v>0.23959298270577614</v>
      </c>
      <c r="H95" s="213" t="s">
        <v>218</v>
      </c>
      <c r="I95" s="213"/>
      <c r="J95" s="213"/>
      <c r="K95" s="213"/>
      <c r="L95" s="213"/>
      <c r="M95" s="213"/>
      <c r="N95" s="213"/>
      <c r="O95" s="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</row>
    <row r="96" spans="1:241" ht="23.25" customHeight="1" x14ac:dyDescent="0.25">
      <c r="B96" s="1" t="s">
        <v>121</v>
      </c>
      <c r="C96" s="1">
        <f>C74+C75</f>
        <v>30.401493930905694</v>
      </c>
      <c r="D96" s="1">
        <f>C96/C$43/4</f>
        <v>10.121011362575969</v>
      </c>
      <c r="E96" s="5">
        <f>C96/C$51</f>
        <v>3.522972817765304E-2</v>
      </c>
      <c r="H96" s="214" t="s">
        <v>217</v>
      </c>
      <c r="I96" s="214"/>
      <c r="J96" s="214"/>
      <c r="K96" s="214"/>
      <c r="L96" s="214"/>
      <c r="M96" s="214"/>
      <c r="N96" s="214"/>
      <c r="O96" s="4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39" x14ac:dyDescent="0.25">
      <c r="B97" s="1" t="s">
        <v>122</v>
      </c>
      <c r="C97" s="19">
        <f>C81</f>
        <v>95.993167404255303</v>
      </c>
      <c r="D97" s="19">
        <f>C97/C$43/4</f>
        <v>31.957243293246989</v>
      </c>
      <c r="E97" s="17">
        <f>C97/C$51</f>
        <v>0.11123838855583208</v>
      </c>
      <c r="H97" s="213" t="s">
        <v>219</v>
      </c>
      <c r="I97" s="213"/>
      <c r="J97" s="213"/>
      <c r="K97" s="213"/>
      <c r="L97" s="213"/>
      <c r="M97" s="213"/>
      <c r="N97" s="213"/>
      <c r="R97" s="1"/>
      <c r="S97" s="1"/>
      <c r="T97" s="1"/>
    </row>
    <row r="98" spans="1:239" x14ac:dyDescent="0.25">
      <c r="B98" s="1" t="s">
        <v>123</v>
      </c>
      <c r="C98" s="6">
        <f>C89</f>
        <v>44.623958790428375</v>
      </c>
      <c r="D98" s="6">
        <f>C98/C$43/4</f>
        <v>14.855835538460742</v>
      </c>
      <c r="E98" s="18">
        <f>C98/C$51</f>
        <v>5.1710943612524915E-2</v>
      </c>
      <c r="H98" s="213" t="s">
        <v>220</v>
      </c>
      <c r="I98" s="213"/>
      <c r="J98" s="213"/>
      <c r="K98" s="213"/>
      <c r="L98" s="213"/>
      <c r="M98" s="213"/>
      <c r="N98" s="213"/>
      <c r="R98" s="1"/>
      <c r="S98" s="1"/>
      <c r="T98" s="1"/>
    </row>
    <row r="99" spans="1:239" x14ac:dyDescent="0.25">
      <c r="A99" s="1" t="s">
        <v>29</v>
      </c>
      <c r="C99" s="5">
        <f>C95-C96-C97-C98</f>
        <v>35.738144300360162</v>
      </c>
      <c r="D99" s="5">
        <f>D95-D96-D97-D98</f>
        <v>11.897644417191611</v>
      </c>
      <c r="E99" s="5">
        <f>E95-E96-E97-E98</f>
        <v>4.1413922359766098E-2</v>
      </c>
      <c r="H99" s="213" t="s">
        <v>221</v>
      </c>
      <c r="I99" s="213"/>
      <c r="J99" s="213"/>
      <c r="K99" s="213"/>
      <c r="L99" s="213"/>
      <c r="M99" s="213"/>
      <c r="N99" s="213"/>
    </row>
    <row r="100" spans="1:239" x14ac:dyDescent="0.25">
      <c r="B100" s="1" t="s">
        <v>120</v>
      </c>
      <c r="C100" s="6">
        <f>-C127</f>
        <v>-57.042514665477675</v>
      </c>
      <c r="D100" s="6">
        <f>C100/C$43/4</f>
        <v>-18.990117406444394</v>
      </c>
      <c r="E100" s="5">
        <f>C100/C$51</f>
        <v>-6.6101761012199625E-2</v>
      </c>
      <c r="H100" s="213" t="s">
        <v>222</v>
      </c>
      <c r="I100" s="213"/>
      <c r="J100" s="213"/>
      <c r="K100" s="213"/>
      <c r="L100" s="213"/>
      <c r="M100" s="213"/>
      <c r="N100" s="213"/>
    </row>
    <row r="101" spans="1:239" ht="12.6" thickBot="1" x14ac:dyDescent="0.3">
      <c r="A101" s="1" t="s">
        <v>124</v>
      </c>
      <c r="C101" s="15">
        <f>C99+C100</f>
        <v>-21.304370365117514</v>
      </c>
      <c r="D101" s="15">
        <f>D99+D100</f>
        <v>-7.0924729892527836</v>
      </c>
      <c r="E101" s="15">
        <f>C101/C$51</f>
        <v>-2.4687838652433527E-2</v>
      </c>
      <c r="H101" s="213" t="s">
        <v>223</v>
      </c>
      <c r="I101" s="213"/>
      <c r="J101" s="213"/>
      <c r="K101" s="213"/>
      <c r="L101" s="213"/>
      <c r="M101" s="213"/>
      <c r="N101" s="213"/>
    </row>
    <row r="102" spans="1:239" ht="12.6" thickTop="1" x14ac:dyDescent="0.25"/>
    <row r="103" spans="1:239" ht="15.6" x14ac:dyDescent="0.3">
      <c r="A103" s="139" t="s">
        <v>216</v>
      </c>
    </row>
    <row r="105" spans="1:239" ht="13.5" customHeight="1" thickBot="1" x14ac:dyDescent="0.3">
      <c r="A105" s="227" t="s">
        <v>170</v>
      </c>
      <c r="B105" s="227"/>
      <c r="C105" s="227"/>
      <c r="D105" s="227"/>
      <c r="E105" s="227"/>
      <c r="F105" s="227"/>
      <c r="H105" s="218" t="s">
        <v>101</v>
      </c>
      <c r="I105" s="218"/>
      <c r="J105" s="218"/>
      <c r="K105" s="218"/>
      <c r="L105" s="218"/>
      <c r="M105" s="218"/>
      <c r="N105" s="218"/>
      <c r="O105" s="4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</row>
    <row r="106" spans="1:239" ht="12.6" thickTop="1" x14ac:dyDescent="0.25">
      <c r="A106" s="29"/>
      <c r="B106" s="35" t="s">
        <v>33</v>
      </c>
      <c r="C106" s="30" t="s">
        <v>178</v>
      </c>
      <c r="D106" s="12" t="s">
        <v>179</v>
      </c>
      <c r="F106" s="1"/>
      <c r="G106" s="1"/>
      <c r="H106" s="155"/>
      <c r="I106" s="155"/>
      <c r="J106" s="155"/>
      <c r="K106" s="155"/>
      <c r="L106" s="155"/>
      <c r="M106" s="155"/>
      <c r="N106" s="155"/>
      <c r="O106" s="4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</row>
    <row r="107" spans="1:239" ht="12" customHeight="1" x14ac:dyDescent="0.25">
      <c r="A107" s="29"/>
      <c r="B107" s="25"/>
      <c r="C107" s="34" t="s">
        <v>3</v>
      </c>
      <c r="D107" s="179" t="s">
        <v>34</v>
      </c>
      <c r="E107" s="1"/>
      <c r="F107" s="1"/>
      <c r="G107" s="1"/>
      <c r="H107" s="175"/>
      <c r="I107" s="175"/>
      <c r="J107" s="175"/>
      <c r="K107" s="175"/>
      <c r="L107" s="157"/>
      <c r="M107" s="157"/>
      <c r="N107" s="157"/>
      <c r="O107" s="4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</row>
    <row r="108" spans="1:239" ht="12" customHeight="1" x14ac:dyDescent="0.25">
      <c r="A108" s="29"/>
      <c r="B108" s="27" t="s">
        <v>35</v>
      </c>
      <c r="C108" s="11">
        <v>0.06</v>
      </c>
      <c r="D108" s="10">
        <f>20/80</f>
        <v>0.25</v>
      </c>
      <c r="E108" s="10"/>
      <c r="G108" s="1"/>
      <c r="H108" s="212" t="s">
        <v>174</v>
      </c>
      <c r="I108" s="212"/>
      <c r="J108" s="212"/>
      <c r="K108" s="212"/>
      <c r="L108" s="212"/>
      <c r="M108" s="212"/>
      <c r="N108" s="212"/>
      <c r="O108" s="4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</row>
    <row r="109" spans="1:239" x14ac:dyDescent="0.25">
      <c r="A109" s="29"/>
      <c r="B109" s="27" t="s">
        <v>36</v>
      </c>
      <c r="C109" s="11">
        <v>0.08</v>
      </c>
      <c r="D109" s="10">
        <f>1-D108</f>
        <v>0.75</v>
      </c>
      <c r="E109" s="10"/>
      <c r="F109" s="1"/>
      <c r="G109" s="1"/>
      <c r="H109" s="172"/>
      <c r="I109" s="172"/>
      <c r="J109" s="172"/>
      <c r="K109" s="172"/>
      <c r="L109" s="172"/>
      <c r="M109" s="172"/>
      <c r="N109" s="172"/>
      <c r="O109" s="4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</row>
    <row r="110" spans="1:239" x14ac:dyDescent="0.25">
      <c r="A110" s="29"/>
      <c r="B110" s="35"/>
      <c r="C110" s="1"/>
      <c r="D110" s="1"/>
      <c r="E110" s="1"/>
      <c r="F110" s="1"/>
      <c r="G110" s="1"/>
      <c r="H110" s="175"/>
      <c r="I110" s="175"/>
      <c r="J110" s="175"/>
      <c r="K110" s="175"/>
      <c r="L110" s="172"/>
      <c r="M110" s="172"/>
      <c r="N110" s="172"/>
      <c r="O110" s="4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</row>
    <row r="111" spans="1:239" x14ac:dyDescent="0.25">
      <c r="B111" s="3" t="s">
        <v>180</v>
      </c>
      <c r="C111" s="11">
        <f>ROUND(C108*D108+C109*D109,3)</f>
        <v>7.4999999999999997E-2</v>
      </c>
      <c r="D111" s="1"/>
      <c r="E111" s="1"/>
      <c r="F111" s="1"/>
      <c r="G111" s="1"/>
      <c r="H111" s="215" t="s">
        <v>224</v>
      </c>
      <c r="I111" s="215"/>
      <c r="J111" s="215"/>
      <c r="K111" s="215"/>
      <c r="L111" s="215"/>
      <c r="M111" s="215"/>
      <c r="N111" s="215"/>
      <c r="O111" s="4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</row>
    <row r="112" spans="1:239" x14ac:dyDescent="0.25">
      <c r="C112" s="1"/>
      <c r="D112" s="1"/>
      <c r="E112" s="1"/>
      <c r="F112" s="1"/>
      <c r="G112" s="1"/>
      <c r="H112" s="175"/>
      <c r="I112" s="175"/>
      <c r="J112" s="175"/>
      <c r="K112" s="175"/>
      <c r="L112" s="172"/>
      <c r="M112" s="172"/>
      <c r="N112" s="172"/>
      <c r="O112" s="4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</row>
    <row r="113" spans="2:239" x14ac:dyDescent="0.25">
      <c r="B113" s="3" t="s">
        <v>20</v>
      </c>
      <c r="C113" s="1">
        <v>5.93</v>
      </c>
      <c r="D113" s="153" t="s">
        <v>181</v>
      </c>
      <c r="E113" s="1"/>
      <c r="F113" s="1"/>
      <c r="G113" s="1"/>
      <c r="H113" s="215" t="s">
        <v>175</v>
      </c>
      <c r="I113" s="215"/>
      <c r="J113" s="215"/>
      <c r="K113" s="215"/>
      <c r="L113" s="215"/>
      <c r="M113" s="215"/>
      <c r="N113" s="215"/>
      <c r="O113" s="4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</row>
    <row r="114" spans="2:239" ht="23.25" customHeight="1" x14ac:dyDescent="0.25">
      <c r="B114" s="3"/>
      <c r="C114" s="183">
        <f>VLOOKUP(C9-1,CPI!A3:B38,2)/CPI!B23</f>
        <v>1.1757631822386678</v>
      </c>
      <c r="D114" s="141"/>
      <c r="E114" s="1"/>
      <c r="F114" s="1"/>
      <c r="G114" s="1"/>
      <c r="H114" s="212" t="s">
        <v>225</v>
      </c>
      <c r="I114" s="212"/>
      <c r="J114" s="212"/>
      <c r="K114" s="212"/>
      <c r="L114" s="212"/>
      <c r="M114" s="212"/>
      <c r="N114" s="212"/>
      <c r="O114" s="4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</row>
    <row r="115" spans="2:239" x14ac:dyDescent="0.25">
      <c r="B115" s="3"/>
      <c r="C115" s="1">
        <f>C114*C113</f>
        <v>6.9722756706753</v>
      </c>
      <c r="D115" s="153" t="s">
        <v>182</v>
      </c>
      <c r="E115" s="1"/>
      <c r="F115" s="1"/>
      <c r="G115" s="1"/>
      <c r="H115" s="215" t="s">
        <v>176</v>
      </c>
      <c r="I115" s="215"/>
      <c r="J115" s="215"/>
      <c r="K115" s="215"/>
      <c r="L115" s="215"/>
      <c r="M115" s="215"/>
      <c r="N115" s="215"/>
      <c r="O115" s="4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</row>
    <row r="116" spans="2:239" x14ac:dyDescent="0.25">
      <c r="B116" s="3"/>
      <c r="C116" s="13">
        <v>20</v>
      </c>
      <c r="D116" s="173" t="s">
        <v>18</v>
      </c>
      <c r="E116" s="1"/>
      <c r="F116" s="1"/>
      <c r="G116" s="1"/>
      <c r="H116" s="215" t="s">
        <v>177</v>
      </c>
      <c r="I116" s="215"/>
      <c r="J116" s="215"/>
      <c r="K116" s="215"/>
      <c r="L116" s="215"/>
      <c r="M116" s="215"/>
      <c r="N116" s="215"/>
      <c r="O116" s="4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</row>
    <row r="117" spans="2:239" ht="24" customHeight="1" x14ac:dyDescent="0.25">
      <c r="B117" s="3"/>
      <c r="C117" s="1">
        <f>C116*C115</f>
        <v>139.44551341350601</v>
      </c>
      <c r="D117" s="153" t="s">
        <v>11</v>
      </c>
      <c r="E117" s="1"/>
      <c r="F117" s="1"/>
      <c r="G117" s="1"/>
      <c r="H117" s="212" t="s">
        <v>226</v>
      </c>
      <c r="I117" s="212"/>
      <c r="J117" s="212"/>
      <c r="K117" s="212"/>
      <c r="L117" s="212"/>
      <c r="M117" s="212"/>
      <c r="N117" s="212"/>
      <c r="O117" s="4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</row>
    <row r="118" spans="2:239" x14ac:dyDescent="0.25">
      <c r="B118" s="3"/>
      <c r="C118" s="1"/>
      <c r="D118" s="1"/>
      <c r="E118" s="1"/>
      <c r="F118" s="1"/>
      <c r="G118" s="1"/>
      <c r="H118" s="175"/>
      <c r="I118" s="175"/>
      <c r="J118" s="175"/>
      <c r="K118" s="175"/>
      <c r="L118" s="172"/>
      <c r="M118" s="172"/>
      <c r="N118" s="172"/>
      <c r="O118" s="4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</row>
    <row r="119" spans="2:239" x14ac:dyDescent="0.25">
      <c r="B119" s="3"/>
      <c r="C119" s="1"/>
      <c r="D119" s="1"/>
      <c r="E119" s="1"/>
      <c r="F119" s="1"/>
      <c r="G119" s="1"/>
      <c r="H119" s="175"/>
      <c r="I119" s="175"/>
      <c r="J119" s="175"/>
      <c r="K119" s="175"/>
      <c r="L119" s="172"/>
      <c r="M119" s="172"/>
      <c r="N119" s="172"/>
      <c r="O119" s="4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  <c r="EC119" s="1"/>
      <c r="ED119" s="1"/>
      <c r="EE119" s="1"/>
      <c r="EF119" s="1"/>
      <c r="EG119" s="1"/>
      <c r="EH119" s="1"/>
      <c r="EI119" s="1"/>
      <c r="EJ119" s="1"/>
      <c r="EK119" s="1"/>
      <c r="EL119" s="1"/>
      <c r="EM119" s="1"/>
      <c r="EN119" s="1"/>
      <c r="EO119" s="1"/>
      <c r="EP119" s="1"/>
      <c r="EQ119" s="1"/>
      <c r="ER119" s="1"/>
      <c r="ES119" s="1"/>
      <c r="ET119" s="1"/>
      <c r="EU119" s="1"/>
      <c r="EV119" s="1"/>
      <c r="EW119" s="1"/>
      <c r="EX119" s="1"/>
      <c r="EY119" s="1"/>
      <c r="EZ119" s="1"/>
      <c r="FA119" s="1"/>
      <c r="FB119" s="1"/>
      <c r="FC119" s="1"/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</row>
    <row r="120" spans="2:239" x14ac:dyDescent="0.25">
      <c r="B120" s="3" t="s">
        <v>17</v>
      </c>
      <c r="C120" s="6"/>
      <c r="D120" s="1"/>
      <c r="E120" s="18">
        <f>C116*C115</f>
        <v>139.44551341350601</v>
      </c>
      <c r="F120" s="12" t="s">
        <v>11</v>
      </c>
      <c r="H120" s="215" t="s">
        <v>227</v>
      </c>
      <c r="I120" s="215"/>
      <c r="J120" s="215"/>
      <c r="K120" s="215"/>
      <c r="L120" s="215"/>
      <c r="M120" s="215"/>
      <c r="N120" s="215"/>
      <c r="O120" s="4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  <c r="EC120" s="1"/>
      <c r="ED120" s="1"/>
      <c r="EE120" s="1"/>
      <c r="EF120" s="1"/>
      <c r="EG120" s="1"/>
      <c r="EH120" s="1"/>
      <c r="EI120" s="1"/>
      <c r="EJ120" s="1"/>
      <c r="EK120" s="1"/>
      <c r="EL120" s="1"/>
      <c r="EM120" s="1"/>
      <c r="EN120" s="1"/>
      <c r="EO120" s="1"/>
      <c r="EP120" s="1"/>
      <c r="EQ120" s="1"/>
      <c r="ER120" s="1"/>
      <c r="ES120" s="1"/>
      <c r="ET120" s="1"/>
      <c r="EU120" s="1"/>
      <c r="EV120" s="1"/>
      <c r="EW120" s="1"/>
      <c r="EX120" s="1"/>
      <c r="EY120" s="1"/>
      <c r="EZ120" s="1"/>
      <c r="FA120" s="1"/>
      <c r="FB120" s="1"/>
      <c r="FC120" s="1"/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</row>
    <row r="121" spans="2:239" ht="24" customHeight="1" x14ac:dyDescent="0.25">
      <c r="B121" s="154" t="s">
        <v>183</v>
      </c>
      <c r="C121" s="17">
        <f>E121*C43*4</f>
        <v>31.414982489361702</v>
      </c>
      <c r="D121" s="1" t="s">
        <v>14</v>
      </c>
      <c r="E121" s="1">
        <f>E120*C111</f>
        <v>10.458413506012951</v>
      </c>
      <c r="F121" s="12" t="s">
        <v>11</v>
      </c>
      <c r="H121" s="212" t="s">
        <v>228</v>
      </c>
      <c r="I121" s="212"/>
      <c r="J121" s="212"/>
      <c r="K121" s="212"/>
      <c r="L121" s="212"/>
      <c r="M121" s="212"/>
      <c r="N121" s="212"/>
      <c r="O121" s="4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</row>
    <row r="122" spans="2:239" x14ac:dyDescent="0.25">
      <c r="B122" s="154"/>
      <c r="C122" s="1"/>
      <c r="D122" s="1"/>
      <c r="E122" s="1"/>
      <c r="F122" s="1"/>
      <c r="H122" s="175"/>
      <c r="I122" s="175"/>
      <c r="J122" s="175"/>
      <c r="K122" s="175"/>
      <c r="L122" s="172"/>
      <c r="M122" s="172"/>
      <c r="N122" s="172"/>
      <c r="O122" s="4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</row>
    <row r="123" spans="2:239" x14ac:dyDescent="0.25">
      <c r="B123" s="154" t="s">
        <v>184</v>
      </c>
      <c r="C123" s="1">
        <f>C58</f>
        <v>1012.1601105740506</v>
      </c>
      <c r="D123" s="1"/>
      <c r="E123" s="1"/>
      <c r="F123" s="1"/>
      <c r="H123" s="215" t="s">
        <v>229</v>
      </c>
      <c r="I123" s="215"/>
      <c r="J123" s="215"/>
      <c r="K123" s="215"/>
      <c r="L123" s="215"/>
      <c r="M123" s="215"/>
      <c r="N123" s="215"/>
      <c r="O123" s="4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</row>
    <row r="124" spans="2:239" ht="24" x14ac:dyDescent="0.25">
      <c r="B124" s="172" t="s">
        <v>185</v>
      </c>
      <c r="C124" s="6">
        <f>C74</f>
        <v>12.941176470588236</v>
      </c>
      <c r="D124" s="1"/>
      <c r="E124" s="1"/>
      <c r="F124" s="1"/>
      <c r="H124" s="215" t="s">
        <v>230</v>
      </c>
      <c r="I124" s="215"/>
      <c r="J124" s="215"/>
      <c r="K124" s="215"/>
      <c r="L124" s="215"/>
      <c r="M124" s="215"/>
      <c r="N124" s="215"/>
      <c r="O124" s="4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</row>
    <row r="125" spans="2:239" x14ac:dyDescent="0.25">
      <c r="B125" s="154" t="s">
        <v>186</v>
      </c>
      <c r="C125" s="6">
        <f>SUM(C123:C124)</f>
        <v>1025.1012870446389</v>
      </c>
      <c r="D125" s="1"/>
      <c r="E125" s="1"/>
      <c r="F125" s="1"/>
      <c r="G125" s="1"/>
      <c r="H125" s="215" t="s">
        <v>231</v>
      </c>
      <c r="I125" s="215"/>
      <c r="J125" s="215"/>
      <c r="K125" s="215"/>
      <c r="L125" s="215"/>
      <c r="M125" s="215"/>
      <c r="N125" s="215"/>
      <c r="O125" s="4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</row>
    <row r="126" spans="2:239" ht="12" customHeight="1" x14ac:dyDescent="0.25">
      <c r="B126" s="154" t="s">
        <v>187</v>
      </c>
      <c r="C126" s="17">
        <f>C125*C111/3</f>
        <v>25.627532176115974</v>
      </c>
      <c r="D126" s="1" t="s">
        <v>14</v>
      </c>
      <c r="E126" s="1"/>
      <c r="F126" s="1"/>
      <c r="G126" s="1"/>
      <c r="H126" s="212" t="s">
        <v>232</v>
      </c>
      <c r="I126" s="212"/>
      <c r="J126" s="212"/>
      <c r="K126" s="212"/>
      <c r="L126" s="212"/>
      <c r="M126" s="212"/>
      <c r="N126" s="212"/>
      <c r="O126" s="4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</row>
    <row r="127" spans="2:239" ht="12.75" customHeight="1" thickBot="1" x14ac:dyDescent="0.3">
      <c r="B127" s="154" t="s">
        <v>188</v>
      </c>
      <c r="C127" s="15">
        <f>C126+C121</f>
        <v>57.042514665477675</v>
      </c>
      <c r="D127" s="1" t="s">
        <v>14</v>
      </c>
      <c r="E127" s="1"/>
      <c r="F127" s="1"/>
      <c r="G127" s="1"/>
      <c r="H127" s="215" t="s">
        <v>233</v>
      </c>
      <c r="I127" s="215"/>
      <c r="J127" s="215"/>
      <c r="K127" s="215"/>
      <c r="L127" s="215"/>
      <c r="M127" s="215"/>
      <c r="N127" s="215"/>
      <c r="O127" s="4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</row>
    <row r="128" spans="2:239" ht="12.6" thickTop="1" x14ac:dyDescent="0.25">
      <c r="B128" s="3"/>
      <c r="C128" s="17"/>
      <c r="D128" s="1"/>
      <c r="E128" s="1"/>
      <c r="F128" s="1"/>
      <c r="G128" s="1"/>
      <c r="L128" s="22"/>
      <c r="M128" s="22"/>
      <c r="N128" s="22"/>
      <c r="O128" s="4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</row>
    <row r="129" spans="1:239" ht="15.6" x14ac:dyDescent="0.3">
      <c r="A129" s="139" t="s">
        <v>237</v>
      </c>
      <c r="L129" s="22"/>
      <c r="M129" s="22"/>
      <c r="N129" s="22"/>
    </row>
    <row r="130" spans="1:239" x14ac:dyDescent="0.25">
      <c r="L130" s="22"/>
      <c r="M130" s="22"/>
      <c r="N130" s="22"/>
    </row>
    <row r="131" spans="1:239" ht="13.5" customHeight="1" thickBot="1" x14ac:dyDescent="0.3">
      <c r="A131" s="216" t="s">
        <v>239</v>
      </c>
      <c r="B131" s="216"/>
      <c r="C131" s="216"/>
      <c r="D131" s="216"/>
      <c r="E131" s="216"/>
      <c r="F131" s="216"/>
      <c r="H131" s="218" t="s">
        <v>101</v>
      </c>
      <c r="I131" s="218"/>
      <c r="J131" s="218"/>
      <c r="K131" s="218"/>
      <c r="L131" s="218"/>
      <c r="M131" s="218"/>
      <c r="N131" s="218"/>
      <c r="O131" s="4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  <c r="EC131" s="1"/>
      <c r="ED131" s="1"/>
      <c r="EE131" s="1"/>
      <c r="EF131" s="1"/>
      <c r="EG131" s="1"/>
      <c r="EH131" s="1"/>
      <c r="EI131" s="1"/>
      <c r="EJ131" s="1"/>
      <c r="EK131" s="1"/>
      <c r="EL131" s="1"/>
      <c r="EM131" s="1"/>
      <c r="EN131" s="1"/>
      <c r="EO131" s="1"/>
      <c r="EP131" s="1"/>
      <c r="EQ131" s="1"/>
      <c r="ER131" s="1"/>
      <c r="ES131" s="1"/>
      <c r="ET131" s="1"/>
      <c r="EU131" s="1"/>
      <c r="EV131" s="1"/>
      <c r="EW131" s="1"/>
      <c r="EX131" s="1"/>
      <c r="EY131" s="1"/>
      <c r="EZ131" s="1"/>
      <c r="FA131" s="1"/>
      <c r="FB131" s="1"/>
      <c r="FC131" s="1"/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</row>
    <row r="132" spans="1:239" ht="12.6" thickTop="1" x14ac:dyDescent="0.25">
      <c r="A132" s="177"/>
      <c r="E132" s="106" t="s">
        <v>132</v>
      </c>
      <c r="H132" s="141"/>
      <c r="I132" s="141"/>
      <c r="J132" s="141"/>
      <c r="K132" s="141"/>
      <c r="L132" s="142"/>
      <c r="M132" s="174"/>
      <c r="N132" s="174"/>
      <c r="O132" s="4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</row>
    <row r="133" spans="1:239" x14ac:dyDescent="0.25">
      <c r="B133" s="1" t="s">
        <v>241</v>
      </c>
      <c r="C133" s="1" t="s">
        <v>79</v>
      </c>
      <c r="D133" s="166">
        <v>1.3</v>
      </c>
      <c r="E133" s="107">
        <v>0.4</v>
      </c>
      <c r="F133" s="1"/>
      <c r="G133" s="1"/>
      <c r="H133" s="150"/>
      <c r="I133" s="150"/>
      <c r="J133" s="150"/>
      <c r="K133" s="150"/>
      <c r="L133" s="174"/>
      <c r="M133" s="174"/>
      <c r="N133" s="174"/>
      <c r="O133" s="4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</row>
    <row r="134" spans="1:239" ht="12" customHeight="1" x14ac:dyDescent="0.25">
      <c r="B134" s="225" t="s">
        <v>146</v>
      </c>
      <c r="C134" s="1" t="s">
        <v>80</v>
      </c>
      <c r="D134" s="87">
        <v>0.1</v>
      </c>
      <c r="E134" s="107">
        <v>0.4</v>
      </c>
      <c r="F134" s="1"/>
      <c r="G134" s="1"/>
      <c r="H134" s="150"/>
      <c r="I134" s="150"/>
      <c r="J134" s="150"/>
      <c r="K134" s="150"/>
      <c r="L134" s="174"/>
      <c r="M134" s="174"/>
      <c r="N134" s="174"/>
      <c r="O134" s="4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</row>
    <row r="135" spans="1:239" ht="12" customHeight="1" x14ac:dyDescent="0.25">
      <c r="A135" s="1"/>
      <c r="B135" s="225"/>
      <c r="C135" s="1" t="s">
        <v>81</v>
      </c>
      <c r="D135" s="87">
        <f t="shared" ref="D135:D142" si="9">D134+0.05</f>
        <v>0.15000000000000002</v>
      </c>
      <c r="E135" s="107">
        <v>0.4</v>
      </c>
      <c r="F135" s="1"/>
      <c r="G135" s="1"/>
      <c r="H135" s="228" t="s">
        <v>236</v>
      </c>
      <c r="I135" s="228"/>
      <c r="J135" s="228"/>
      <c r="K135" s="228"/>
      <c r="L135" s="228"/>
      <c r="M135" s="228"/>
      <c r="N135" s="228"/>
      <c r="O135" s="4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</row>
    <row r="136" spans="1:239" x14ac:dyDescent="0.25">
      <c r="A136" s="1"/>
      <c r="B136" s="225"/>
      <c r="C136" s="1" t="s">
        <v>82</v>
      </c>
      <c r="D136" s="87">
        <f t="shared" si="9"/>
        <v>0.2</v>
      </c>
      <c r="E136" s="107">
        <v>0.4</v>
      </c>
      <c r="F136" s="1"/>
      <c r="G136" s="1"/>
      <c r="H136" s="228"/>
      <c r="I136" s="228"/>
      <c r="J136" s="228"/>
      <c r="K136" s="228"/>
      <c r="L136" s="228"/>
      <c r="M136" s="228"/>
      <c r="N136" s="228"/>
      <c r="O136" s="4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</row>
    <row r="137" spans="1:239" x14ac:dyDescent="0.25">
      <c r="A137" s="1"/>
      <c r="B137" s="225"/>
      <c r="C137" s="1" t="s">
        <v>85</v>
      </c>
      <c r="D137" s="87">
        <f t="shared" si="9"/>
        <v>0.25</v>
      </c>
      <c r="E137" s="107">
        <v>0.4</v>
      </c>
      <c r="F137" s="1"/>
      <c r="G137" s="1"/>
      <c r="H137" s="1"/>
      <c r="I137" s="1"/>
      <c r="J137" s="1"/>
      <c r="K137" s="1"/>
      <c r="L137" s="4"/>
      <c r="M137" s="4"/>
      <c r="N137" s="4"/>
      <c r="O137" s="4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</row>
    <row r="138" spans="1:239" x14ac:dyDescent="0.25">
      <c r="B138" s="225"/>
      <c r="C138" s="1" t="s">
        <v>86</v>
      </c>
      <c r="D138" s="87">
        <f t="shared" si="9"/>
        <v>0.3</v>
      </c>
      <c r="E138" s="107">
        <v>0.4</v>
      </c>
      <c r="F138" s="1"/>
      <c r="G138" s="1"/>
      <c r="I138" s="25"/>
      <c r="J138" s="1"/>
      <c r="K138" s="1"/>
      <c r="L138" s="4"/>
      <c r="M138" s="4"/>
      <c r="N138" s="4"/>
      <c r="O138" s="4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</row>
    <row r="139" spans="1:239" x14ac:dyDescent="0.25">
      <c r="B139" s="225"/>
      <c r="C139" s="1" t="s">
        <v>133</v>
      </c>
      <c r="D139" s="87">
        <f t="shared" si="9"/>
        <v>0.35</v>
      </c>
      <c r="E139" s="107">
        <v>0.4</v>
      </c>
      <c r="F139" s="1"/>
      <c r="G139" s="1"/>
      <c r="H139" s="1"/>
      <c r="I139" s="25"/>
      <c r="J139" s="1"/>
      <c r="K139" s="1"/>
      <c r="L139" s="4"/>
      <c r="M139" s="4"/>
      <c r="N139" s="4"/>
      <c r="O139" s="4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</row>
    <row r="140" spans="1:239" x14ac:dyDescent="0.25">
      <c r="B140" s="225"/>
      <c r="C140" s="1" t="s">
        <v>134</v>
      </c>
      <c r="D140" s="87">
        <f t="shared" si="9"/>
        <v>0.39999999999999997</v>
      </c>
      <c r="E140" s="107">
        <v>0.4</v>
      </c>
      <c r="F140" s="1"/>
      <c r="G140" s="1"/>
      <c r="H140" s="1"/>
      <c r="I140" s="1"/>
      <c r="J140" s="1"/>
      <c r="K140" s="1"/>
      <c r="L140" s="4"/>
      <c r="M140" s="4"/>
      <c r="N140" s="4"/>
      <c r="O140" s="4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</row>
    <row r="141" spans="1:239" x14ac:dyDescent="0.25">
      <c r="B141" s="181"/>
      <c r="C141" s="1" t="s">
        <v>153</v>
      </c>
      <c r="D141" s="87">
        <f t="shared" si="9"/>
        <v>0.44999999999999996</v>
      </c>
      <c r="E141" s="107">
        <v>0.4</v>
      </c>
      <c r="F141" s="1"/>
      <c r="G141" s="1"/>
      <c r="H141" s="1"/>
      <c r="I141" s="1"/>
      <c r="J141" s="1"/>
      <c r="K141" s="1"/>
      <c r="L141" s="4"/>
      <c r="M141" s="4"/>
      <c r="N141" s="4"/>
      <c r="O141" s="4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</row>
    <row r="142" spans="1:239" x14ac:dyDescent="0.25">
      <c r="B142" s="181"/>
      <c r="C142" s="1" t="s">
        <v>154</v>
      </c>
      <c r="D142" s="87">
        <f t="shared" si="9"/>
        <v>0.49999999999999994</v>
      </c>
      <c r="E142" s="107">
        <v>0.4</v>
      </c>
      <c r="F142" s="1"/>
      <c r="G142" s="1"/>
      <c r="H142" s="1"/>
      <c r="I142" s="1"/>
      <c r="J142" s="1"/>
      <c r="K142" s="1"/>
      <c r="L142" s="4"/>
      <c r="M142" s="4"/>
      <c r="N142" s="4"/>
      <c r="O142" s="4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</row>
    <row r="143" spans="1:239" x14ac:dyDescent="0.25">
      <c r="B143" s="181"/>
      <c r="C143" s="1"/>
      <c r="D143" s="1"/>
      <c r="E143" s="1"/>
      <c r="F143" s="1"/>
      <c r="G143" s="1"/>
      <c r="H143" s="1"/>
      <c r="I143" s="1"/>
      <c r="J143" s="1"/>
      <c r="K143" s="1"/>
      <c r="L143" s="4"/>
      <c r="M143" s="4"/>
      <c r="N143" s="4"/>
      <c r="O143" s="4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</row>
    <row r="144" spans="1:239" x14ac:dyDescent="0.25">
      <c r="L144" s="37"/>
      <c r="M144" s="37"/>
      <c r="N144" s="22"/>
      <c r="O144" s="22"/>
    </row>
    <row r="145" spans="1:17" ht="13.5" customHeight="1" thickBot="1" x14ac:dyDescent="0.35">
      <c r="A145" s="161" t="s">
        <v>238</v>
      </c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22"/>
      <c r="M145" s="22"/>
      <c r="N145" s="22"/>
      <c r="O145" s="22"/>
    </row>
    <row r="146" spans="1:17" ht="39" customHeight="1" thickTop="1" thickBot="1" x14ac:dyDescent="0.3">
      <c r="A146" s="177"/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200" t="s">
        <v>135</v>
      </c>
      <c r="M146" s="200"/>
      <c r="N146" s="22"/>
      <c r="O146" s="22"/>
      <c r="P146" s="196" t="s">
        <v>142</v>
      </c>
      <c r="Q146" s="196"/>
    </row>
    <row r="147" spans="1:17" ht="60.6" thickTop="1" x14ac:dyDescent="0.25">
      <c r="B147" s="170" t="s">
        <v>102</v>
      </c>
      <c r="C147" s="170" t="s">
        <v>87</v>
      </c>
      <c r="D147" s="170" t="s">
        <v>30</v>
      </c>
      <c r="E147" s="108" t="s">
        <v>143</v>
      </c>
      <c r="F147" s="170" t="s">
        <v>88</v>
      </c>
      <c r="G147" s="170" t="s">
        <v>89</v>
      </c>
      <c r="H147" s="108" t="s">
        <v>90</v>
      </c>
      <c r="I147" s="108" t="s">
        <v>145</v>
      </c>
      <c r="J147" s="170" t="s">
        <v>148</v>
      </c>
      <c r="K147" s="169" t="s">
        <v>132</v>
      </c>
      <c r="L147" s="169" t="s">
        <v>136</v>
      </c>
      <c r="M147" s="168" t="s">
        <v>137</v>
      </c>
      <c r="N147" s="22"/>
      <c r="O147" s="170" t="s">
        <v>139</v>
      </c>
      <c r="P147" s="170" t="s">
        <v>151</v>
      </c>
      <c r="Q147" s="170" t="s">
        <v>152</v>
      </c>
    </row>
    <row r="148" spans="1:17" ht="17.25" customHeight="1" x14ac:dyDescent="0.25">
      <c r="B148" s="32"/>
      <c r="C148" s="21">
        <f>D99</f>
        <v>11.897644417191611</v>
      </c>
      <c r="D148" s="24">
        <f>D101</f>
        <v>-7.0924729892527836</v>
      </c>
      <c r="E148" s="33"/>
      <c r="G148" s="32"/>
      <c r="H148" s="33"/>
      <c r="I148" s="33"/>
      <c r="J148" s="5">
        <f>E149</f>
        <v>1.3</v>
      </c>
      <c r="M148" s="32"/>
      <c r="N148" s="22"/>
      <c r="O148" s="22"/>
    </row>
    <row r="149" spans="1:17" x14ac:dyDescent="0.25">
      <c r="B149" s="40">
        <v>0.7</v>
      </c>
      <c r="C149" s="39">
        <f t="dataTable" ref="C149:D329" dt2D="0" dtr="0" r1="C55"/>
        <v>-19.423369750186676</v>
      </c>
      <c r="D149" s="39">
        <v>-34.164214236936957</v>
      </c>
      <c r="E149" s="39">
        <f>D133</f>
        <v>1.3</v>
      </c>
      <c r="F149" s="105">
        <f>-E149+C149</f>
        <v>-20.723369750186677</v>
      </c>
      <c r="G149" s="39">
        <f>-E149+D149</f>
        <v>-35.464214236936954</v>
      </c>
      <c r="H149" s="119">
        <v>0</v>
      </c>
      <c r="I149" s="120">
        <f>IF(F149&lt;0,0,IF(F149&lt;-D$100,$D$134,IF(F149&lt;-2*D$100,$D$135,IF(F149&lt;-3*D$100,$D$136,IF(F149&lt;-4*D$100,$D$137,IF(F149&lt;-5*D$100,$D$138,IF(F149&lt;-6*D$100,$D$139,$D$140)))))))</f>
        <v>0</v>
      </c>
      <c r="J149" s="5">
        <f>E149</f>
        <v>1.3</v>
      </c>
      <c r="K149" s="10">
        <f>IF(F149&lt;0,$E$133,IF(F149&lt;-D$100,$E$134,IF(F149&lt;-2*D$100,$E$135,IF(F149&lt;-3*D$100,$E$136,IF(F149&lt;-4*D$100,$E$137,IF(F149&lt;-5*D$100,$E$138,IF(F149&lt;-6*D$100,$E$139,$E$140)))))))</f>
        <v>0.4</v>
      </c>
      <c r="L149" s="165">
        <f>IF(J149=$D$133,J149*K149,(J149-J148)*K149)</f>
        <v>0.52</v>
      </c>
      <c r="M149" s="165">
        <f>L149</f>
        <v>0.52</v>
      </c>
      <c r="N149" s="22"/>
      <c r="O149" s="21">
        <f t="shared" ref="O149:O180" si="10">B149</f>
        <v>0.7</v>
      </c>
      <c r="P149" s="21">
        <f t="shared" ref="P149:P180" si="11">Q149-M149</f>
        <v>0.78</v>
      </c>
      <c r="Q149" s="21">
        <f t="shared" ref="Q149:Q180" si="12">J149</f>
        <v>1.3</v>
      </c>
    </row>
    <row r="150" spans="1:17" x14ac:dyDescent="0.25">
      <c r="B150" s="40">
        <v>0.71</v>
      </c>
      <c r="C150" s="39">
        <v>-18.98377656889015</v>
      </c>
      <c r="D150" s="39">
        <v>-33.784259973811572</v>
      </c>
      <c r="E150" s="39">
        <f t="shared" ref="E150:E213" si="13">E149</f>
        <v>1.3</v>
      </c>
      <c r="F150" s="105">
        <f t="shared" ref="F150:F213" si="14">-E150+C150</f>
        <v>-20.283776568890151</v>
      </c>
      <c r="G150" s="39">
        <f t="shared" ref="G150:G213" si="15">-E150+D150</f>
        <v>-35.084259973811569</v>
      </c>
      <c r="H150" s="39">
        <f>IF(F150&lt;0,,IF(H149=0,F150,F150-F149))</f>
        <v>0</v>
      </c>
      <c r="I150" s="120">
        <f t="shared" ref="I150:I213" si="16">IF(F150&lt;0,0,IF(F150&lt;-D$100,$D$134,IF(F150&lt;-2*D$100,$D$135,IF(F150&lt;-3*D$100,$D$136,IF(F150&lt;-4*D$100,$D$137,IF(F150&lt;-5*D$100,$D$138,IF(F150&lt;-6*D$100,$D$139,$D$140)))))))</f>
        <v>0</v>
      </c>
      <c r="J150" s="5">
        <f>J149+I150*H150</f>
        <v>1.3</v>
      </c>
      <c r="K150" s="10">
        <f t="shared" ref="K150:K213" si="17">IF(F150&lt;0,$E$133,IF(F150&lt;-D$100,$E$134,IF(F150&lt;-2*D$100,$E$135,IF(F150&lt;-3*D$100,$E$136,IF(F150&lt;-4*D$100,$E$137,IF(F150&lt;-5*D$100,$E$138,IF(F150&lt;-6*D$100,$E$139,$E$140)))))))</f>
        <v>0.4</v>
      </c>
      <c r="L150" s="165">
        <f t="shared" ref="L150:L213" si="18">IF(J150=$D$133,J150*K150,(J150-J149)*K150)</f>
        <v>0.52</v>
      </c>
      <c r="M150" s="165">
        <f>IF(J150=$D$133,L150,M149+L150)</f>
        <v>0.52</v>
      </c>
      <c r="N150" s="22"/>
      <c r="O150" s="21">
        <f t="shared" si="10"/>
        <v>0.71</v>
      </c>
      <c r="P150" s="21">
        <f t="shared" si="11"/>
        <v>0.78</v>
      </c>
      <c r="Q150" s="21">
        <f t="shared" si="12"/>
        <v>1.3</v>
      </c>
    </row>
    <row r="151" spans="1:17" x14ac:dyDescent="0.25">
      <c r="B151" s="40">
        <v>0.72</v>
      </c>
      <c r="C151" s="39">
        <v>-18.544183387593627</v>
      </c>
      <c r="D151" s="39">
        <v>-33.404305710686195</v>
      </c>
      <c r="E151" s="39">
        <f t="shared" si="13"/>
        <v>1.3</v>
      </c>
      <c r="F151" s="105">
        <f t="shared" si="14"/>
        <v>-19.844183387593628</v>
      </c>
      <c r="G151" s="39">
        <f t="shared" si="15"/>
        <v>-34.704305710686192</v>
      </c>
      <c r="H151" s="39">
        <f>IF(F151&lt;0,,IF(H150=0,F151,F151-F150))</f>
        <v>0</v>
      </c>
      <c r="I151" s="120">
        <f t="shared" si="16"/>
        <v>0</v>
      </c>
      <c r="J151" s="5">
        <f t="shared" ref="J151:J214" si="19">J150+I151*H151</f>
        <v>1.3</v>
      </c>
      <c r="K151" s="10">
        <f t="shared" si="17"/>
        <v>0.4</v>
      </c>
      <c r="L151" s="165">
        <f t="shared" si="18"/>
        <v>0.52</v>
      </c>
      <c r="M151" s="165">
        <f t="shared" ref="M151:M214" si="20">IF(J151=$D$133,L151,M150+L151)</f>
        <v>0.52</v>
      </c>
      <c r="N151" s="22"/>
      <c r="O151" s="21">
        <f t="shared" si="10"/>
        <v>0.72</v>
      </c>
      <c r="P151" s="21">
        <f t="shared" si="11"/>
        <v>0.78</v>
      </c>
      <c r="Q151" s="21">
        <f t="shared" si="12"/>
        <v>1.3</v>
      </c>
    </row>
    <row r="152" spans="1:17" x14ac:dyDescent="0.25">
      <c r="B152" s="40">
        <v>0.73</v>
      </c>
      <c r="C152" s="39">
        <v>-18.104590206297082</v>
      </c>
      <c r="D152" s="39">
        <v>-33.024351447560797</v>
      </c>
      <c r="E152" s="39">
        <f t="shared" si="13"/>
        <v>1.3</v>
      </c>
      <c r="F152" s="105">
        <f t="shared" si="14"/>
        <v>-19.404590206297083</v>
      </c>
      <c r="G152" s="39">
        <f t="shared" si="15"/>
        <v>-34.324351447560794</v>
      </c>
      <c r="H152" s="39">
        <f t="shared" ref="H152:H215" si="21">IF(F152&lt;0,,IF(H151=0,F152,F152-F151))</f>
        <v>0</v>
      </c>
      <c r="I152" s="120">
        <f t="shared" si="16"/>
        <v>0</v>
      </c>
      <c r="J152" s="5">
        <f t="shared" si="19"/>
        <v>1.3</v>
      </c>
      <c r="K152" s="10">
        <f t="shared" si="17"/>
        <v>0.4</v>
      </c>
      <c r="L152" s="165">
        <f t="shared" si="18"/>
        <v>0.52</v>
      </c>
      <c r="M152" s="165">
        <f t="shared" si="20"/>
        <v>0.52</v>
      </c>
      <c r="N152" s="22"/>
      <c r="O152" s="21">
        <f t="shared" si="10"/>
        <v>0.73</v>
      </c>
      <c r="P152" s="21">
        <f t="shared" si="11"/>
        <v>0.78</v>
      </c>
      <c r="Q152" s="21">
        <f t="shared" si="12"/>
        <v>1.3</v>
      </c>
    </row>
    <row r="153" spans="1:17" x14ac:dyDescent="0.25">
      <c r="B153" s="40">
        <v>0.74</v>
      </c>
      <c r="C153" s="39">
        <v>-17.664997025000535</v>
      </c>
      <c r="D153" s="39">
        <v>-32.644397184435398</v>
      </c>
      <c r="E153" s="39">
        <f t="shared" si="13"/>
        <v>1.3</v>
      </c>
      <c r="F153" s="105">
        <f t="shared" si="14"/>
        <v>-18.964997025000535</v>
      </c>
      <c r="G153" s="39">
        <f t="shared" si="15"/>
        <v>-33.944397184435395</v>
      </c>
      <c r="H153" s="39">
        <f t="shared" si="21"/>
        <v>0</v>
      </c>
      <c r="I153" s="120">
        <f t="shared" si="16"/>
        <v>0</v>
      </c>
      <c r="J153" s="5">
        <f t="shared" si="19"/>
        <v>1.3</v>
      </c>
      <c r="K153" s="10">
        <f t="shared" si="17"/>
        <v>0.4</v>
      </c>
      <c r="L153" s="165">
        <f t="shared" si="18"/>
        <v>0.52</v>
      </c>
      <c r="M153" s="165">
        <f t="shared" si="20"/>
        <v>0.52</v>
      </c>
      <c r="N153" s="22"/>
      <c r="O153" s="21">
        <f t="shared" si="10"/>
        <v>0.74</v>
      </c>
      <c r="P153" s="21">
        <f t="shared" si="11"/>
        <v>0.78</v>
      </c>
      <c r="Q153" s="21">
        <f t="shared" si="12"/>
        <v>1.3</v>
      </c>
    </row>
    <row r="154" spans="1:17" x14ac:dyDescent="0.25">
      <c r="B154" s="40">
        <v>0.75</v>
      </c>
      <c r="C154" s="39">
        <v>-17.225403843703951</v>
      </c>
      <c r="D154" s="39">
        <v>-32.264442921309957</v>
      </c>
      <c r="E154" s="39">
        <f t="shared" si="13"/>
        <v>1.3</v>
      </c>
      <c r="F154" s="105">
        <f t="shared" si="14"/>
        <v>-18.525403843703952</v>
      </c>
      <c r="G154" s="39">
        <f t="shared" si="15"/>
        <v>-33.564442921309954</v>
      </c>
      <c r="H154" s="39">
        <f t="shared" si="21"/>
        <v>0</v>
      </c>
      <c r="I154" s="120">
        <f t="shared" si="16"/>
        <v>0</v>
      </c>
      <c r="J154" s="5">
        <f t="shared" si="19"/>
        <v>1.3</v>
      </c>
      <c r="K154" s="10">
        <f t="shared" si="17"/>
        <v>0.4</v>
      </c>
      <c r="L154" s="165">
        <f t="shared" si="18"/>
        <v>0.52</v>
      </c>
      <c r="M154" s="165">
        <f t="shared" si="20"/>
        <v>0.52</v>
      </c>
      <c r="N154" s="22"/>
      <c r="O154" s="21">
        <f t="shared" si="10"/>
        <v>0.75</v>
      </c>
      <c r="P154" s="21">
        <f t="shared" si="11"/>
        <v>0.78</v>
      </c>
      <c r="Q154" s="21">
        <f t="shared" si="12"/>
        <v>1.3</v>
      </c>
    </row>
    <row r="155" spans="1:17" x14ac:dyDescent="0.25">
      <c r="B155" s="40">
        <v>0.76</v>
      </c>
      <c r="C155" s="39">
        <v>-16.785810662407407</v>
      </c>
      <c r="D155" s="39">
        <v>-31.884488658184559</v>
      </c>
      <c r="E155" s="39">
        <f t="shared" si="13"/>
        <v>1.3</v>
      </c>
      <c r="F155" s="105">
        <f t="shared" si="14"/>
        <v>-18.085810662407408</v>
      </c>
      <c r="G155" s="39">
        <f t="shared" si="15"/>
        <v>-33.184488658184556</v>
      </c>
      <c r="H155" s="39">
        <f t="shared" si="21"/>
        <v>0</v>
      </c>
      <c r="I155" s="120">
        <f t="shared" si="16"/>
        <v>0</v>
      </c>
      <c r="J155" s="5">
        <f t="shared" si="19"/>
        <v>1.3</v>
      </c>
      <c r="K155" s="10">
        <f t="shared" si="17"/>
        <v>0.4</v>
      </c>
      <c r="L155" s="165">
        <f t="shared" si="18"/>
        <v>0.52</v>
      </c>
      <c r="M155" s="165">
        <f t="shared" si="20"/>
        <v>0.52</v>
      </c>
      <c r="N155" s="22"/>
      <c r="O155" s="21">
        <f t="shared" si="10"/>
        <v>0.76</v>
      </c>
      <c r="P155" s="21">
        <f t="shared" si="11"/>
        <v>0.78</v>
      </c>
      <c r="Q155" s="21">
        <f t="shared" si="12"/>
        <v>1.3</v>
      </c>
    </row>
    <row r="156" spans="1:17" x14ac:dyDescent="0.25">
      <c r="B156" s="40">
        <v>0.77</v>
      </c>
      <c r="C156" s="39">
        <v>-16.346217481110862</v>
      </c>
      <c r="D156" s="39">
        <v>-31.50453439505916</v>
      </c>
      <c r="E156" s="39">
        <f t="shared" si="13"/>
        <v>1.3</v>
      </c>
      <c r="F156" s="105">
        <f t="shared" si="14"/>
        <v>-17.646217481110863</v>
      </c>
      <c r="G156" s="39">
        <f t="shared" si="15"/>
        <v>-32.804534395059157</v>
      </c>
      <c r="H156" s="39">
        <f t="shared" si="21"/>
        <v>0</v>
      </c>
      <c r="I156" s="120">
        <f t="shared" si="16"/>
        <v>0</v>
      </c>
      <c r="J156" s="5">
        <f t="shared" si="19"/>
        <v>1.3</v>
      </c>
      <c r="K156" s="10">
        <f t="shared" si="17"/>
        <v>0.4</v>
      </c>
      <c r="L156" s="165">
        <f t="shared" si="18"/>
        <v>0.52</v>
      </c>
      <c r="M156" s="165">
        <f t="shared" si="20"/>
        <v>0.52</v>
      </c>
      <c r="N156" s="22"/>
      <c r="O156" s="21">
        <f t="shared" si="10"/>
        <v>0.77</v>
      </c>
      <c r="P156" s="21">
        <f t="shared" si="11"/>
        <v>0.78</v>
      </c>
      <c r="Q156" s="21">
        <f t="shared" si="12"/>
        <v>1.3</v>
      </c>
    </row>
    <row r="157" spans="1:17" x14ac:dyDescent="0.25">
      <c r="B157" s="40">
        <v>0.78</v>
      </c>
      <c r="C157" s="39">
        <v>-15.906624299814352</v>
      </c>
      <c r="D157" s="39">
        <v>-31.124580131933797</v>
      </c>
      <c r="E157" s="39">
        <f t="shared" si="13"/>
        <v>1.3</v>
      </c>
      <c r="F157" s="105">
        <f t="shared" si="14"/>
        <v>-17.206624299814351</v>
      </c>
      <c r="G157" s="39">
        <f t="shared" si="15"/>
        <v>-32.424580131933794</v>
      </c>
      <c r="H157" s="39">
        <f t="shared" si="21"/>
        <v>0</v>
      </c>
      <c r="I157" s="120">
        <f t="shared" si="16"/>
        <v>0</v>
      </c>
      <c r="J157" s="5">
        <f t="shared" si="19"/>
        <v>1.3</v>
      </c>
      <c r="K157" s="10">
        <f t="shared" si="17"/>
        <v>0.4</v>
      </c>
      <c r="L157" s="165">
        <f t="shared" si="18"/>
        <v>0.52</v>
      </c>
      <c r="M157" s="165">
        <f t="shared" si="20"/>
        <v>0.52</v>
      </c>
      <c r="N157" s="22"/>
      <c r="O157" s="21">
        <f t="shared" si="10"/>
        <v>0.78</v>
      </c>
      <c r="P157" s="21">
        <f t="shared" si="11"/>
        <v>0.78</v>
      </c>
      <c r="Q157" s="21">
        <f t="shared" si="12"/>
        <v>1.3</v>
      </c>
    </row>
    <row r="158" spans="1:17" x14ac:dyDescent="0.25">
      <c r="B158" s="40">
        <v>0.79</v>
      </c>
      <c r="C158" s="39">
        <v>-15.467031118517815</v>
      </c>
      <c r="D158" s="39">
        <v>-30.744625868808402</v>
      </c>
      <c r="E158" s="39">
        <f t="shared" si="13"/>
        <v>1.3</v>
      </c>
      <c r="F158" s="105">
        <f t="shared" si="14"/>
        <v>-16.767031118517814</v>
      </c>
      <c r="G158" s="39">
        <f t="shared" si="15"/>
        <v>-32.044625868808403</v>
      </c>
      <c r="H158" s="39">
        <f t="shared" si="21"/>
        <v>0</v>
      </c>
      <c r="I158" s="120">
        <f t="shared" si="16"/>
        <v>0</v>
      </c>
      <c r="J158" s="5">
        <f t="shared" si="19"/>
        <v>1.3</v>
      </c>
      <c r="K158" s="10">
        <f t="shared" si="17"/>
        <v>0.4</v>
      </c>
      <c r="L158" s="165">
        <f t="shared" si="18"/>
        <v>0.52</v>
      </c>
      <c r="M158" s="165">
        <f t="shared" si="20"/>
        <v>0.52</v>
      </c>
      <c r="N158" s="22"/>
      <c r="O158" s="21">
        <f t="shared" si="10"/>
        <v>0.79</v>
      </c>
      <c r="P158" s="21">
        <f t="shared" si="11"/>
        <v>0.78</v>
      </c>
      <c r="Q158" s="21">
        <f t="shared" si="12"/>
        <v>1.3</v>
      </c>
    </row>
    <row r="159" spans="1:17" x14ac:dyDescent="0.25">
      <c r="B159" s="40">
        <v>0.8</v>
      </c>
      <c r="C159" s="39">
        <v>-15.027437937221267</v>
      </c>
      <c r="D159" s="39">
        <v>-30.364671605683</v>
      </c>
      <c r="E159" s="39">
        <f t="shared" si="13"/>
        <v>1.3</v>
      </c>
      <c r="F159" s="105">
        <f t="shared" si="14"/>
        <v>-16.327437937221266</v>
      </c>
      <c r="G159" s="39">
        <f t="shared" si="15"/>
        <v>-31.664671605683001</v>
      </c>
      <c r="H159" s="39">
        <f t="shared" si="21"/>
        <v>0</v>
      </c>
      <c r="I159" s="120">
        <f t="shared" si="16"/>
        <v>0</v>
      </c>
      <c r="J159" s="5">
        <f t="shared" si="19"/>
        <v>1.3</v>
      </c>
      <c r="K159" s="10">
        <f t="shared" si="17"/>
        <v>0.4</v>
      </c>
      <c r="L159" s="165">
        <f t="shared" si="18"/>
        <v>0.52</v>
      </c>
      <c r="M159" s="165">
        <f t="shared" si="20"/>
        <v>0.52</v>
      </c>
      <c r="N159" s="22"/>
      <c r="O159" s="21">
        <f t="shared" si="10"/>
        <v>0.8</v>
      </c>
      <c r="P159" s="21">
        <f t="shared" si="11"/>
        <v>0.78</v>
      </c>
      <c r="Q159" s="21">
        <f t="shared" si="12"/>
        <v>1.3</v>
      </c>
    </row>
    <row r="160" spans="1:17" x14ac:dyDescent="0.25">
      <c r="B160" s="40">
        <v>0.81</v>
      </c>
      <c r="C160" s="39">
        <v>-14.587844755924721</v>
      </c>
      <c r="D160" s="39">
        <v>-29.984717342557602</v>
      </c>
      <c r="E160" s="39">
        <f t="shared" si="13"/>
        <v>1.3</v>
      </c>
      <c r="F160" s="105">
        <f t="shared" si="14"/>
        <v>-15.887844755924721</v>
      </c>
      <c r="G160" s="39">
        <f t="shared" si="15"/>
        <v>-31.284717342557602</v>
      </c>
      <c r="H160" s="39">
        <f t="shared" si="21"/>
        <v>0</v>
      </c>
      <c r="I160" s="120">
        <f t="shared" si="16"/>
        <v>0</v>
      </c>
      <c r="J160" s="5">
        <f t="shared" si="19"/>
        <v>1.3</v>
      </c>
      <c r="K160" s="10">
        <f t="shared" si="17"/>
        <v>0.4</v>
      </c>
      <c r="L160" s="165">
        <f t="shared" si="18"/>
        <v>0.52</v>
      </c>
      <c r="M160" s="165">
        <f t="shared" si="20"/>
        <v>0.52</v>
      </c>
      <c r="N160" s="22"/>
      <c r="O160" s="21">
        <f t="shared" si="10"/>
        <v>0.81</v>
      </c>
      <c r="P160" s="21">
        <f t="shared" si="11"/>
        <v>0.78</v>
      </c>
      <c r="Q160" s="21">
        <f t="shared" si="12"/>
        <v>1.3</v>
      </c>
    </row>
    <row r="161" spans="2:17" x14ac:dyDescent="0.25">
      <c r="B161" s="40">
        <v>0.82</v>
      </c>
      <c r="C161" s="39">
        <v>-14.14825157462821</v>
      </c>
      <c r="D161" s="39">
        <v>-29.604763079432232</v>
      </c>
      <c r="E161" s="39">
        <f t="shared" si="13"/>
        <v>1.3</v>
      </c>
      <c r="F161" s="105">
        <f t="shared" si="14"/>
        <v>-15.448251574628211</v>
      </c>
      <c r="G161" s="39">
        <f t="shared" si="15"/>
        <v>-30.904763079432232</v>
      </c>
      <c r="H161" s="39">
        <f t="shared" si="21"/>
        <v>0</v>
      </c>
      <c r="I161" s="120">
        <f t="shared" si="16"/>
        <v>0</v>
      </c>
      <c r="J161" s="5">
        <f t="shared" si="19"/>
        <v>1.3</v>
      </c>
      <c r="K161" s="10">
        <f t="shared" si="17"/>
        <v>0.4</v>
      </c>
      <c r="L161" s="165">
        <f t="shared" si="18"/>
        <v>0.52</v>
      </c>
      <c r="M161" s="165">
        <f t="shared" si="20"/>
        <v>0.52</v>
      </c>
      <c r="N161" s="22"/>
      <c r="O161" s="21">
        <f t="shared" si="10"/>
        <v>0.82</v>
      </c>
      <c r="P161" s="21">
        <f t="shared" si="11"/>
        <v>0.78</v>
      </c>
      <c r="Q161" s="21">
        <f t="shared" si="12"/>
        <v>1.3</v>
      </c>
    </row>
    <row r="162" spans="2:17" x14ac:dyDescent="0.25">
      <c r="B162" s="40">
        <v>0.83</v>
      </c>
      <c r="C162" s="39">
        <v>-13.708658393331662</v>
      </c>
      <c r="D162" s="39">
        <v>-29.224808816306833</v>
      </c>
      <c r="E162" s="39">
        <f t="shared" si="13"/>
        <v>1.3</v>
      </c>
      <c r="F162" s="105">
        <f t="shared" si="14"/>
        <v>-15.008658393331663</v>
      </c>
      <c r="G162" s="39">
        <f t="shared" si="15"/>
        <v>-30.524808816306834</v>
      </c>
      <c r="H162" s="39">
        <f t="shared" si="21"/>
        <v>0</v>
      </c>
      <c r="I162" s="120">
        <f t="shared" si="16"/>
        <v>0</v>
      </c>
      <c r="J162" s="5">
        <f t="shared" si="19"/>
        <v>1.3</v>
      </c>
      <c r="K162" s="10">
        <f t="shared" si="17"/>
        <v>0.4</v>
      </c>
      <c r="L162" s="165">
        <f t="shared" si="18"/>
        <v>0.52</v>
      </c>
      <c r="M162" s="165">
        <f t="shared" si="20"/>
        <v>0.52</v>
      </c>
      <c r="N162" s="22"/>
      <c r="O162" s="21">
        <f t="shared" si="10"/>
        <v>0.83</v>
      </c>
      <c r="P162" s="21">
        <f t="shared" si="11"/>
        <v>0.78</v>
      </c>
      <c r="Q162" s="21">
        <f t="shared" si="12"/>
        <v>1.3</v>
      </c>
    </row>
    <row r="163" spans="2:17" x14ac:dyDescent="0.25">
      <c r="B163" s="131">
        <v>0.84</v>
      </c>
      <c r="C163" s="39">
        <v>-13.269065212035125</v>
      </c>
      <c r="D163" s="39">
        <v>-28.844854553181442</v>
      </c>
      <c r="E163" s="39">
        <f t="shared" si="13"/>
        <v>1.3</v>
      </c>
      <c r="F163" s="105">
        <f t="shared" si="14"/>
        <v>-14.569065212035126</v>
      </c>
      <c r="G163" s="39">
        <f t="shared" si="15"/>
        <v>-30.144854553181442</v>
      </c>
      <c r="H163" s="39">
        <f t="shared" si="21"/>
        <v>0</v>
      </c>
      <c r="I163" s="120">
        <f t="shared" si="16"/>
        <v>0</v>
      </c>
      <c r="J163" s="39">
        <f t="shared" si="19"/>
        <v>1.3</v>
      </c>
      <c r="K163" s="120">
        <f t="shared" si="17"/>
        <v>0.4</v>
      </c>
      <c r="L163" s="165">
        <f t="shared" si="18"/>
        <v>0.52</v>
      </c>
      <c r="M163" s="165">
        <f t="shared" si="20"/>
        <v>0.52</v>
      </c>
      <c r="N163" s="22"/>
      <c r="O163" s="21">
        <f t="shared" si="10"/>
        <v>0.84</v>
      </c>
      <c r="P163" s="21">
        <f t="shared" si="11"/>
        <v>0.78</v>
      </c>
      <c r="Q163" s="21">
        <f t="shared" si="12"/>
        <v>1.3</v>
      </c>
    </row>
    <row r="164" spans="2:17" x14ac:dyDescent="0.25">
      <c r="B164" s="131">
        <v>0.85</v>
      </c>
      <c r="C164" s="39">
        <v>-12.829472030738614</v>
      </c>
      <c r="D164" s="39">
        <v>-28.464900290056075</v>
      </c>
      <c r="E164" s="39">
        <f t="shared" si="13"/>
        <v>1.3</v>
      </c>
      <c r="F164" s="105">
        <f t="shared" si="14"/>
        <v>-14.129472030738615</v>
      </c>
      <c r="G164" s="39">
        <f t="shared" si="15"/>
        <v>-29.764900290056076</v>
      </c>
      <c r="H164" s="39">
        <f t="shared" si="21"/>
        <v>0</v>
      </c>
      <c r="I164" s="120">
        <f t="shared" si="16"/>
        <v>0</v>
      </c>
      <c r="J164" s="39">
        <f t="shared" si="19"/>
        <v>1.3</v>
      </c>
      <c r="K164" s="120">
        <f t="shared" si="17"/>
        <v>0.4</v>
      </c>
      <c r="L164" s="165">
        <f t="shared" si="18"/>
        <v>0.52</v>
      </c>
      <c r="M164" s="165">
        <f t="shared" si="20"/>
        <v>0.52</v>
      </c>
      <c r="N164" s="22"/>
      <c r="O164" s="21">
        <f t="shared" si="10"/>
        <v>0.85</v>
      </c>
      <c r="P164" s="21">
        <f t="shared" si="11"/>
        <v>0.78</v>
      </c>
      <c r="Q164" s="21">
        <f t="shared" si="12"/>
        <v>1.3</v>
      </c>
    </row>
    <row r="165" spans="2:17" x14ac:dyDescent="0.25">
      <c r="B165" s="131">
        <v>0.86</v>
      </c>
      <c r="C165" s="39">
        <v>-12.389878849442068</v>
      </c>
      <c r="D165" s="39">
        <v>-28.084946026930673</v>
      </c>
      <c r="E165" s="39">
        <f t="shared" si="13"/>
        <v>1.3</v>
      </c>
      <c r="F165" s="105">
        <f t="shared" si="14"/>
        <v>-13.689878849442069</v>
      </c>
      <c r="G165" s="39">
        <f t="shared" si="15"/>
        <v>-29.384946026930674</v>
      </c>
      <c r="H165" s="39">
        <f t="shared" si="21"/>
        <v>0</v>
      </c>
      <c r="I165" s="120">
        <f t="shared" si="16"/>
        <v>0</v>
      </c>
      <c r="J165" s="39">
        <f t="shared" si="19"/>
        <v>1.3</v>
      </c>
      <c r="K165" s="120">
        <f t="shared" si="17"/>
        <v>0.4</v>
      </c>
      <c r="L165" s="165">
        <f t="shared" si="18"/>
        <v>0.52</v>
      </c>
      <c r="M165" s="165">
        <f t="shared" si="20"/>
        <v>0.52</v>
      </c>
      <c r="N165" s="22"/>
      <c r="O165" s="21">
        <f t="shared" si="10"/>
        <v>0.86</v>
      </c>
      <c r="P165" s="21">
        <f t="shared" si="11"/>
        <v>0.78</v>
      </c>
      <c r="Q165" s="21">
        <f t="shared" si="12"/>
        <v>1.3</v>
      </c>
    </row>
    <row r="166" spans="2:17" x14ac:dyDescent="0.25">
      <c r="B166" s="131">
        <v>0.87</v>
      </c>
      <c r="C166" s="39">
        <v>-11.950285668145522</v>
      </c>
      <c r="D166" s="39">
        <v>-27.704991763805275</v>
      </c>
      <c r="E166" s="39">
        <f t="shared" si="13"/>
        <v>1.3</v>
      </c>
      <c r="F166" s="105">
        <f t="shared" si="14"/>
        <v>-13.250285668145523</v>
      </c>
      <c r="G166" s="39">
        <f t="shared" si="15"/>
        <v>-29.004991763805275</v>
      </c>
      <c r="H166" s="39">
        <f t="shared" si="21"/>
        <v>0</v>
      </c>
      <c r="I166" s="120">
        <f t="shared" si="16"/>
        <v>0</v>
      </c>
      <c r="J166" s="39">
        <f t="shared" si="19"/>
        <v>1.3</v>
      </c>
      <c r="K166" s="120">
        <f t="shared" si="17"/>
        <v>0.4</v>
      </c>
      <c r="L166" s="165">
        <f t="shared" si="18"/>
        <v>0.52</v>
      </c>
      <c r="M166" s="165">
        <f t="shared" si="20"/>
        <v>0.52</v>
      </c>
      <c r="N166" s="22"/>
      <c r="O166" s="21">
        <f t="shared" si="10"/>
        <v>0.87</v>
      </c>
      <c r="P166" s="21">
        <f t="shared" si="11"/>
        <v>0.78</v>
      </c>
      <c r="Q166" s="21">
        <f t="shared" si="12"/>
        <v>1.3</v>
      </c>
    </row>
    <row r="167" spans="2:17" x14ac:dyDescent="0.25">
      <c r="B167" s="131">
        <v>0.88</v>
      </c>
      <c r="C167" s="39">
        <v>-11.510692486848985</v>
      </c>
      <c r="D167" s="39">
        <v>-27.325037500679883</v>
      </c>
      <c r="E167" s="39">
        <f t="shared" si="13"/>
        <v>1.3</v>
      </c>
      <c r="F167" s="105">
        <f t="shared" si="14"/>
        <v>-12.810692486848986</v>
      </c>
      <c r="G167" s="39">
        <f t="shared" si="15"/>
        <v>-28.625037500679884</v>
      </c>
      <c r="H167" s="39">
        <f t="shared" si="21"/>
        <v>0</v>
      </c>
      <c r="I167" s="120">
        <f t="shared" si="16"/>
        <v>0</v>
      </c>
      <c r="J167" s="39">
        <f t="shared" si="19"/>
        <v>1.3</v>
      </c>
      <c r="K167" s="120">
        <f t="shared" si="17"/>
        <v>0.4</v>
      </c>
      <c r="L167" s="165">
        <f t="shared" si="18"/>
        <v>0.52</v>
      </c>
      <c r="M167" s="165">
        <f t="shared" si="20"/>
        <v>0.52</v>
      </c>
      <c r="N167" s="22"/>
      <c r="O167" s="21">
        <f t="shared" si="10"/>
        <v>0.88</v>
      </c>
      <c r="P167" s="21">
        <f t="shared" si="11"/>
        <v>0.78</v>
      </c>
      <c r="Q167" s="21">
        <f t="shared" si="12"/>
        <v>1.3</v>
      </c>
    </row>
    <row r="168" spans="2:17" x14ac:dyDescent="0.25">
      <c r="B168" s="131">
        <v>0.89</v>
      </c>
      <c r="C168" s="39">
        <v>-11.071099305552437</v>
      </c>
      <c r="D168" s="39">
        <v>-26.945083237554478</v>
      </c>
      <c r="E168" s="39">
        <f t="shared" si="13"/>
        <v>1.3</v>
      </c>
      <c r="F168" s="105">
        <f t="shared" si="14"/>
        <v>-12.371099305552438</v>
      </c>
      <c r="G168" s="39">
        <f t="shared" si="15"/>
        <v>-28.245083237554478</v>
      </c>
      <c r="H168" s="39">
        <f t="shared" si="21"/>
        <v>0</v>
      </c>
      <c r="I168" s="120">
        <f t="shared" si="16"/>
        <v>0</v>
      </c>
      <c r="J168" s="39">
        <f t="shared" si="19"/>
        <v>1.3</v>
      </c>
      <c r="K168" s="120">
        <f t="shared" si="17"/>
        <v>0.4</v>
      </c>
      <c r="L168" s="165">
        <f t="shared" si="18"/>
        <v>0.52</v>
      </c>
      <c r="M168" s="165">
        <f t="shared" si="20"/>
        <v>0.52</v>
      </c>
      <c r="N168" s="22"/>
      <c r="O168" s="21">
        <f t="shared" si="10"/>
        <v>0.89</v>
      </c>
      <c r="P168" s="21">
        <f t="shared" si="11"/>
        <v>0.78</v>
      </c>
      <c r="Q168" s="21">
        <f t="shared" si="12"/>
        <v>1.3</v>
      </c>
    </row>
    <row r="169" spans="2:17" x14ac:dyDescent="0.25">
      <c r="B169" s="131">
        <v>0.9</v>
      </c>
      <c r="C169" s="39">
        <v>-10.631506124255926</v>
      </c>
      <c r="D169" s="39">
        <v>-26.565128974429115</v>
      </c>
      <c r="E169" s="39">
        <f t="shared" si="13"/>
        <v>1.3</v>
      </c>
      <c r="F169" s="105">
        <f t="shared" si="14"/>
        <v>-11.931506124255927</v>
      </c>
      <c r="G169" s="39">
        <f t="shared" si="15"/>
        <v>-27.865128974429116</v>
      </c>
      <c r="H169" s="39">
        <f t="shared" si="21"/>
        <v>0</v>
      </c>
      <c r="I169" s="120">
        <f t="shared" si="16"/>
        <v>0</v>
      </c>
      <c r="J169" s="39">
        <f t="shared" si="19"/>
        <v>1.3</v>
      </c>
      <c r="K169" s="120">
        <f t="shared" si="17"/>
        <v>0.4</v>
      </c>
      <c r="L169" s="165">
        <f t="shared" si="18"/>
        <v>0.52</v>
      </c>
      <c r="M169" s="165">
        <f t="shared" si="20"/>
        <v>0.52</v>
      </c>
      <c r="N169" s="22"/>
      <c r="O169" s="21">
        <f t="shared" si="10"/>
        <v>0.9</v>
      </c>
      <c r="P169" s="21">
        <f t="shared" si="11"/>
        <v>0.78</v>
      </c>
      <c r="Q169" s="21">
        <f t="shared" si="12"/>
        <v>1.3</v>
      </c>
    </row>
    <row r="170" spans="2:17" x14ac:dyDescent="0.25">
      <c r="B170" s="131">
        <v>0.91</v>
      </c>
      <c r="C170" s="39">
        <v>-10.191912942959382</v>
      </c>
      <c r="D170" s="39">
        <v>-26.185174711303716</v>
      </c>
      <c r="E170" s="39">
        <f t="shared" si="13"/>
        <v>1.3</v>
      </c>
      <c r="F170" s="105">
        <f t="shared" si="14"/>
        <v>-11.491912942959383</v>
      </c>
      <c r="G170" s="39">
        <f t="shared" si="15"/>
        <v>-27.485174711303717</v>
      </c>
      <c r="H170" s="39">
        <f t="shared" si="21"/>
        <v>0</v>
      </c>
      <c r="I170" s="120">
        <f t="shared" si="16"/>
        <v>0</v>
      </c>
      <c r="J170" s="39">
        <f t="shared" si="19"/>
        <v>1.3</v>
      </c>
      <c r="K170" s="120">
        <f t="shared" si="17"/>
        <v>0.4</v>
      </c>
      <c r="L170" s="165">
        <f t="shared" si="18"/>
        <v>0.52</v>
      </c>
      <c r="M170" s="165">
        <f t="shared" si="20"/>
        <v>0.52</v>
      </c>
      <c r="N170" s="22"/>
      <c r="O170" s="21">
        <f t="shared" si="10"/>
        <v>0.91</v>
      </c>
      <c r="P170" s="21">
        <f t="shared" si="11"/>
        <v>0.78</v>
      </c>
      <c r="Q170" s="21">
        <f t="shared" si="12"/>
        <v>1.3</v>
      </c>
    </row>
    <row r="171" spans="2:17" x14ac:dyDescent="0.25">
      <c r="B171" s="131">
        <v>0.92</v>
      </c>
      <c r="C171" s="39">
        <v>-9.7523197616628359</v>
      </c>
      <c r="D171" s="39">
        <v>-25.805220448178314</v>
      </c>
      <c r="E171" s="39">
        <f t="shared" si="13"/>
        <v>1.3</v>
      </c>
      <c r="F171" s="105">
        <f t="shared" si="14"/>
        <v>-11.052319761662837</v>
      </c>
      <c r="G171" s="39">
        <f t="shared" si="15"/>
        <v>-27.105220448178315</v>
      </c>
      <c r="H171" s="39">
        <f t="shared" si="21"/>
        <v>0</v>
      </c>
      <c r="I171" s="120">
        <f t="shared" si="16"/>
        <v>0</v>
      </c>
      <c r="J171" s="39">
        <f t="shared" si="19"/>
        <v>1.3</v>
      </c>
      <c r="K171" s="120">
        <f t="shared" si="17"/>
        <v>0.4</v>
      </c>
      <c r="L171" s="165">
        <f t="shared" si="18"/>
        <v>0.52</v>
      </c>
      <c r="M171" s="165">
        <f t="shared" si="20"/>
        <v>0.52</v>
      </c>
      <c r="N171" s="22"/>
      <c r="O171" s="21">
        <f t="shared" si="10"/>
        <v>0.92</v>
      </c>
      <c r="P171" s="21">
        <f t="shared" si="11"/>
        <v>0.78</v>
      </c>
      <c r="Q171" s="21">
        <f t="shared" si="12"/>
        <v>1.3</v>
      </c>
    </row>
    <row r="172" spans="2:17" x14ac:dyDescent="0.25">
      <c r="B172" s="131">
        <v>0.93</v>
      </c>
      <c r="C172" s="39">
        <v>-9.3127265803662951</v>
      </c>
      <c r="D172" s="39">
        <v>-25.425266185052919</v>
      </c>
      <c r="E172" s="39">
        <f t="shared" si="13"/>
        <v>1.3</v>
      </c>
      <c r="F172" s="105">
        <f t="shared" si="14"/>
        <v>-10.612726580366296</v>
      </c>
      <c r="G172" s="39">
        <f t="shared" si="15"/>
        <v>-26.72526618505292</v>
      </c>
      <c r="H172" s="39">
        <f t="shared" si="21"/>
        <v>0</v>
      </c>
      <c r="I172" s="120">
        <f t="shared" si="16"/>
        <v>0</v>
      </c>
      <c r="J172" s="39">
        <f t="shared" si="19"/>
        <v>1.3</v>
      </c>
      <c r="K172" s="120">
        <f t="shared" si="17"/>
        <v>0.4</v>
      </c>
      <c r="L172" s="165">
        <f t="shared" si="18"/>
        <v>0.52</v>
      </c>
      <c r="M172" s="165">
        <f t="shared" si="20"/>
        <v>0.52</v>
      </c>
      <c r="N172" s="22"/>
      <c r="O172" s="21">
        <f t="shared" si="10"/>
        <v>0.93</v>
      </c>
      <c r="P172" s="21">
        <f t="shared" si="11"/>
        <v>0.78</v>
      </c>
      <c r="Q172" s="21">
        <f t="shared" si="12"/>
        <v>1.3</v>
      </c>
    </row>
    <row r="173" spans="2:17" x14ac:dyDescent="0.25">
      <c r="B173" s="131">
        <v>0.94</v>
      </c>
      <c r="C173" s="39">
        <v>-8.873133399069749</v>
      </c>
      <c r="D173" s="39">
        <v>-25.045311921927514</v>
      </c>
      <c r="E173" s="39">
        <f t="shared" si="13"/>
        <v>1.3</v>
      </c>
      <c r="F173" s="105">
        <f t="shared" si="14"/>
        <v>-10.17313339906975</v>
      </c>
      <c r="G173" s="39">
        <f t="shared" si="15"/>
        <v>-26.345311921927514</v>
      </c>
      <c r="H173" s="39">
        <f t="shared" si="21"/>
        <v>0</v>
      </c>
      <c r="I173" s="120">
        <f t="shared" si="16"/>
        <v>0</v>
      </c>
      <c r="J173" s="39">
        <f t="shared" si="19"/>
        <v>1.3</v>
      </c>
      <c r="K173" s="120">
        <f t="shared" si="17"/>
        <v>0.4</v>
      </c>
      <c r="L173" s="165">
        <f t="shared" si="18"/>
        <v>0.52</v>
      </c>
      <c r="M173" s="165">
        <f t="shared" si="20"/>
        <v>0.52</v>
      </c>
      <c r="N173" s="22"/>
      <c r="O173" s="21">
        <f t="shared" si="10"/>
        <v>0.94</v>
      </c>
      <c r="P173" s="21">
        <f t="shared" si="11"/>
        <v>0.78</v>
      </c>
      <c r="Q173" s="21">
        <f t="shared" si="12"/>
        <v>1.3</v>
      </c>
    </row>
    <row r="174" spans="2:17" x14ac:dyDescent="0.25">
      <c r="B174" s="131">
        <v>0.95</v>
      </c>
      <c r="C174" s="39">
        <v>-8.4335402177732028</v>
      </c>
      <c r="D174" s="39">
        <v>-24.665357658802115</v>
      </c>
      <c r="E174" s="39">
        <f t="shared" si="13"/>
        <v>1.3</v>
      </c>
      <c r="F174" s="105">
        <f t="shared" si="14"/>
        <v>-9.7335402177732036</v>
      </c>
      <c r="G174" s="39">
        <f t="shared" si="15"/>
        <v>-25.965357658802116</v>
      </c>
      <c r="H174" s="39">
        <f t="shared" si="21"/>
        <v>0</v>
      </c>
      <c r="I174" s="120">
        <f t="shared" si="16"/>
        <v>0</v>
      </c>
      <c r="J174" s="39">
        <f t="shared" si="19"/>
        <v>1.3</v>
      </c>
      <c r="K174" s="120">
        <f t="shared" si="17"/>
        <v>0.4</v>
      </c>
      <c r="L174" s="165">
        <f t="shared" si="18"/>
        <v>0.52</v>
      </c>
      <c r="M174" s="165">
        <f t="shared" si="20"/>
        <v>0.52</v>
      </c>
      <c r="N174" s="22"/>
      <c r="O174" s="21">
        <f t="shared" si="10"/>
        <v>0.95</v>
      </c>
      <c r="P174" s="21">
        <f t="shared" si="11"/>
        <v>0.78</v>
      </c>
      <c r="Q174" s="21">
        <f t="shared" si="12"/>
        <v>1.3</v>
      </c>
    </row>
    <row r="175" spans="2:17" x14ac:dyDescent="0.25">
      <c r="B175" s="131">
        <v>0.96</v>
      </c>
      <c r="C175" s="39">
        <v>-7.9939470364767367</v>
      </c>
      <c r="D175" s="39">
        <v>-24.285403395676799</v>
      </c>
      <c r="E175" s="39">
        <f t="shared" si="13"/>
        <v>1.3</v>
      </c>
      <c r="F175" s="105">
        <f t="shared" si="14"/>
        <v>-9.2939470364767374</v>
      </c>
      <c r="G175" s="39">
        <f t="shared" si="15"/>
        <v>-25.585403395676799</v>
      </c>
      <c r="H175" s="39">
        <f t="shared" si="21"/>
        <v>0</v>
      </c>
      <c r="I175" s="120">
        <f t="shared" si="16"/>
        <v>0</v>
      </c>
      <c r="J175" s="39">
        <f t="shared" si="19"/>
        <v>1.3</v>
      </c>
      <c r="K175" s="120">
        <f t="shared" si="17"/>
        <v>0.4</v>
      </c>
      <c r="L175" s="165">
        <f t="shared" si="18"/>
        <v>0.52</v>
      </c>
      <c r="M175" s="165">
        <f t="shared" si="20"/>
        <v>0.52</v>
      </c>
      <c r="N175" s="22"/>
      <c r="O175" s="21">
        <f t="shared" si="10"/>
        <v>0.96</v>
      </c>
      <c r="P175" s="21">
        <f t="shared" si="11"/>
        <v>0.78</v>
      </c>
      <c r="Q175" s="21">
        <f t="shared" si="12"/>
        <v>1.3</v>
      </c>
    </row>
    <row r="176" spans="2:17" x14ac:dyDescent="0.25">
      <c r="B176" s="131">
        <v>0.97</v>
      </c>
      <c r="C176" s="39">
        <v>-7.5543538551801905</v>
      </c>
      <c r="D176" s="39">
        <v>-23.905449132551396</v>
      </c>
      <c r="E176" s="39">
        <f t="shared" si="13"/>
        <v>1.3</v>
      </c>
      <c r="F176" s="105">
        <f t="shared" si="14"/>
        <v>-8.8543538551801912</v>
      </c>
      <c r="G176" s="39">
        <f t="shared" si="15"/>
        <v>-25.205449132551397</v>
      </c>
      <c r="H176" s="39">
        <f t="shared" si="21"/>
        <v>0</v>
      </c>
      <c r="I176" s="120">
        <f t="shared" si="16"/>
        <v>0</v>
      </c>
      <c r="J176" s="39">
        <f t="shared" si="19"/>
        <v>1.3</v>
      </c>
      <c r="K176" s="120">
        <f t="shared" si="17"/>
        <v>0.4</v>
      </c>
      <c r="L176" s="165">
        <f t="shared" si="18"/>
        <v>0.52</v>
      </c>
      <c r="M176" s="165">
        <f t="shared" si="20"/>
        <v>0.52</v>
      </c>
      <c r="N176" s="22"/>
      <c r="O176" s="21">
        <f t="shared" si="10"/>
        <v>0.97</v>
      </c>
      <c r="P176" s="21">
        <f t="shared" si="11"/>
        <v>0.78</v>
      </c>
      <c r="Q176" s="21">
        <f t="shared" si="12"/>
        <v>1.3</v>
      </c>
    </row>
    <row r="177" spans="2:17" x14ac:dyDescent="0.25">
      <c r="B177" s="131">
        <v>0.98</v>
      </c>
      <c r="C177" s="39">
        <v>-7.1147606738836426</v>
      </c>
      <c r="D177" s="39">
        <v>-23.525494869425998</v>
      </c>
      <c r="E177" s="39">
        <f t="shared" si="13"/>
        <v>1.3</v>
      </c>
      <c r="F177" s="105">
        <f t="shared" si="14"/>
        <v>-8.4147606738836433</v>
      </c>
      <c r="G177" s="39">
        <f t="shared" si="15"/>
        <v>-24.825494869425999</v>
      </c>
      <c r="H177" s="39">
        <f t="shared" si="21"/>
        <v>0</v>
      </c>
      <c r="I177" s="120">
        <f t="shared" si="16"/>
        <v>0</v>
      </c>
      <c r="J177" s="39">
        <f t="shared" si="19"/>
        <v>1.3</v>
      </c>
      <c r="K177" s="120">
        <f t="shared" si="17"/>
        <v>0.4</v>
      </c>
      <c r="L177" s="165">
        <f t="shared" si="18"/>
        <v>0.52</v>
      </c>
      <c r="M177" s="165">
        <f t="shared" si="20"/>
        <v>0.52</v>
      </c>
      <c r="N177" s="22"/>
      <c r="O177" s="21">
        <f t="shared" si="10"/>
        <v>0.98</v>
      </c>
      <c r="P177" s="21">
        <f t="shared" si="11"/>
        <v>0.78</v>
      </c>
      <c r="Q177" s="21">
        <f t="shared" si="12"/>
        <v>1.3</v>
      </c>
    </row>
    <row r="178" spans="2:17" x14ac:dyDescent="0.25">
      <c r="B178" s="131">
        <v>0.99</v>
      </c>
      <c r="C178" s="39">
        <v>-6.6751674925870983</v>
      </c>
      <c r="D178" s="39">
        <v>-23.145540606300592</v>
      </c>
      <c r="E178" s="39">
        <f t="shared" si="13"/>
        <v>1.3</v>
      </c>
      <c r="F178" s="105">
        <f t="shared" si="14"/>
        <v>-7.9751674925870981</v>
      </c>
      <c r="G178" s="39">
        <f t="shared" si="15"/>
        <v>-24.445540606300593</v>
      </c>
      <c r="H178" s="39">
        <f t="shared" si="21"/>
        <v>0</v>
      </c>
      <c r="I178" s="120">
        <f t="shared" si="16"/>
        <v>0</v>
      </c>
      <c r="J178" s="39">
        <f t="shared" si="19"/>
        <v>1.3</v>
      </c>
      <c r="K178" s="120">
        <f t="shared" si="17"/>
        <v>0.4</v>
      </c>
      <c r="L178" s="165">
        <f t="shared" si="18"/>
        <v>0.52</v>
      </c>
      <c r="M178" s="165">
        <f t="shared" si="20"/>
        <v>0.52</v>
      </c>
      <c r="N178" s="22"/>
      <c r="O178" s="21">
        <f t="shared" si="10"/>
        <v>0.99</v>
      </c>
      <c r="P178" s="21">
        <f t="shared" si="11"/>
        <v>0.78</v>
      </c>
      <c r="Q178" s="21">
        <f t="shared" si="12"/>
        <v>1.3</v>
      </c>
    </row>
    <row r="179" spans="2:17" x14ac:dyDescent="0.25">
      <c r="B179" s="131">
        <v>1</v>
      </c>
      <c r="C179" s="39">
        <v>-6.2355743112905522</v>
      </c>
      <c r="D179" s="39">
        <v>-22.765586343175194</v>
      </c>
      <c r="E179" s="39">
        <f t="shared" si="13"/>
        <v>1.3</v>
      </c>
      <c r="F179" s="105">
        <f t="shared" si="14"/>
        <v>-7.535574311290552</v>
      </c>
      <c r="G179" s="39">
        <f t="shared" si="15"/>
        <v>-24.065586343175195</v>
      </c>
      <c r="H179" s="39">
        <f t="shared" si="21"/>
        <v>0</v>
      </c>
      <c r="I179" s="120">
        <f t="shared" si="16"/>
        <v>0</v>
      </c>
      <c r="J179" s="39">
        <f t="shared" si="19"/>
        <v>1.3</v>
      </c>
      <c r="K179" s="120">
        <f t="shared" si="17"/>
        <v>0.4</v>
      </c>
      <c r="L179" s="165">
        <f t="shared" si="18"/>
        <v>0.52</v>
      </c>
      <c r="M179" s="165">
        <f t="shared" si="20"/>
        <v>0.52</v>
      </c>
      <c r="N179" s="22"/>
      <c r="O179" s="21">
        <f t="shared" si="10"/>
        <v>1</v>
      </c>
      <c r="P179" s="21">
        <f t="shared" si="11"/>
        <v>0.78</v>
      </c>
      <c r="Q179" s="21">
        <f t="shared" si="12"/>
        <v>1.3</v>
      </c>
    </row>
    <row r="180" spans="2:17" x14ac:dyDescent="0.25">
      <c r="B180" s="131">
        <v>1.01</v>
      </c>
      <c r="C180" s="39">
        <v>-5.7959811299940061</v>
      </c>
      <c r="D180" s="39">
        <v>-22.385632080049795</v>
      </c>
      <c r="E180" s="39">
        <f t="shared" si="13"/>
        <v>1.3</v>
      </c>
      <c r="F180" s="105">
        <f t="shared" si="14"/>
        <v>-7.0959811299940059</v>
      </c>
      <c r="G180" s="39">
        <f t="shared" si="15"/>
        <v>-23.685632080049796</v>
      </c>
      <c r="H180" s="39">
        <f t="shared" si="21"/>
        <v>0</v>
      </c>
      <c r="I180" s="120">
        <f t="shared" si="16"/>
        <v>0</v>
      </c>
      <c r="J180" s="39">
        <f t="shared" si="19"/>
        <v>1.3</v>
      </c>
      <c r="K180" s="120">
        <f t="shared" si="17"/>
        <v>0.4</v>
      </c>
      <c r="L180" s="165">
        <f t="shared" si="18"/>
        <v>0.52</v>
      </c>
      <c r="M180" s="165">
        <f t="shared" si="20"/>
        <v>0.52</v>
      </c>
      <c r="N180" s="22"/>
      <c r="O180" s="21">
        <f t="shared" si="10"/>
        <v>1.01</v>
      </c>
      <c r="P180" s="21">
        <f t="shared" si="11"/>
        <v>0.78</v>
      </c>
      <c r="Q180" s="21">
        <f t="shared" si="12"/>
        <v>1.3</v>
      </c>
    </row>
    <row r="181" spans="2:17" x14ac:dyDescent="0.25">
      <c r="B181" s="131">
        <v>1.02</v>
      </c>
      <c r="C181" s="39">
        <v>-5.3563879486974582</v>
      </c>
      <c r="D181" s="39">
        <v>-22.00567781692439</v>
      </c>
      <c r="E181" s="39">
        <f t="shared" si="13"/>
        <v>1.3</v>
      </c>
      <c r="F181" s="105">
        <f t="shared" si="14"/>
        <v>-6.656387948697458</v>
      </c>
      <c r="G181" s="39">
        <f t="shared" si="15"/>
        <v>-23.305677816924391</v>
      </c>
      <c r="H181" s="39">
        <f t="shared" si="21"/>
        <v>0</v>
      </c>
      <c r="I181" s="120">
        <f t="shared" si="16"/>
        <v>0</v>
      </c>
      <c r="J181" s="39">
        <f t="shared" si="19"/>
        <v>1.3</v>
      </c>
      <c r="K181" s="120">
        <f t="shared" si="17"/>
        <v>0.4</v>
      </c>
      <c r="L181" s="165">
        <f t="shared" si="18"/>
        <v>0.52</v>
      </c>
      <c r="M181" s="165">
        <f t="shared" si="20"/>
        <v>0.52</v>
      </c>
      <c r="N181" s="22"/>
      <c r="O181" s="21">
        <f t="shared" ref="O181:O212" si="22">B181</f>
        <v>1.02</v>
      </c>
      <c r="P181" s="21">
        <f t="shared" ref="P181:P212" si="23">Q181-M181</f>
        <v>0.78</v>
      </c>
      <c r="Q181" s="21">
        <f t="shared" ref="Q181:Q212" si="24">J181</f>
        <v>1.3</v>
      </c>
    </row>
    <row r="182" spans="2:17" x14ac:dyDescent="0.25">
      <c r="B182" s="131">
        <v>1.03</v>
      </c>
      <c r="C182" s="39">
        <v>-4.9167947674009191</v>
      </c>
      <c r="D182" s="39">
        <v>-21.625723553798998</v>
      </c>
      <c r="E182" s="39">
        <f t="shared" si="13"/>
        <v>1.3</v>
      </c>
      <c r="F182" s="105">
        <f t="shared" si="14"/>
        <v>-6.216794767400919</v>
      </c>
      <c r="G182" s="39">
        <f t="shared" si="15"/>
        <v>-22.925723553798999</v>
      </c>
      <c r="H182" s="39">
        <f t="shared" si="21"/>
        <v>0</v>
      </c>
      <c r="I182" s="120">
        <f t="shared" si="16"/>
        <v>0</v>
      </c>
      <c r="J182" s="39">
        <f t="shared" si="19"/>
        <v>1.3</v>
      </c>
      <c r="K182" s="120">
        <f t="shared" si="17"/>
        <v>0.4</v>
      </c>
      <c r="L182" s="165">
        <f t="shared" si="18"/>
        <v>0.52</v>
      </c>
      <c r="M182" s="165">
        <f t="shared" si="20"/>
        <v>0.52</v>
      </c>
      <c r="N182" s="22"/>
      <c r="O182" s="21">
        <f t="shared" si="22"/>
        <v>1.03</v>
      </c>
      <c r="P182" s="21">
        <f t="shared" si="23"/>
        <v>0.78</v>
      </c>
      <c r="Q182" s="21">
        <f t="shared" si="24"/>
        <v>1.3</v>
      </c>
    </row>
    <row r="183" spans="2:17" x14ac:dyDescent="0.25">
      <c r="B183" s="131">
        <v>1.04</v>
      </c>
      <c r="C183" s="39">
        <v>-4.4772015861043748</v>
      </c>
      <c r="D183" s="39">
        <v>-21.2457692906736</v>
      </c>
      <c r="E183" s="39">
        <f t="shared" si="13"/>
        <v>1.3</v>
      </c>
      <c r="F183" s="105">
        <f t="shared" si="14"/>
        <v>-5.7772015861043746</v>
      </c>
      <c r="G183" s="39">
        <f t="shared" si="15"/>
        <v>-22.545769290673601</v>
      </c>
      <c r="H183" s="39">
        <f t="shared" si="21"/>
        <v>0</v>
      </c>
      <c r="I183" s="120">
        <f t="shared" si="16"/>
        <v>0</v>
      </c>
      <c r="J183" s="39">
        <f t="shared" si="19"/>
        <v>1.3</v>
      </c>
      <c r="K183" s="120">
        <f t="shared" si="17"/>
        <v>0.4</v>
      </c>
      <c r="L183" s="165">
        <f t="shared" si="18"/>
        <v>0.52</v>
      </c>
      <c r="M183" s="165">
        <f t="shared" si="20"/>
        <v>0.52</v>
      </c>
      <c r="N183" s="22"/>
      <c r="O183" s="21">
        <f t="shared" si="22"/>
        <v>1.04</v>
      </c>
      <c r="P183" s="21">
        <f t="shared" si="23"/>
        <v>0.78</v>
      </c>
      <c r="Q183" s="21">
        <f t="shared" si="24"/>
        <v>1.3</v>
      </c>
    </row>
    <row r="184" spans="2:17" x14ac:dyDescent="0.25">
      <c r="B184" s="131">
        <v>1.05</v>
      </c>
      <c r="C184" s="39">
        <v>-4.0376084048078642</v>
      </c>
      <c r="D184" s="39">
        <v>-20.865815027548237</v>
      </c>
      <c r="E184" s="39">
        <f t="shared" si="13"/>
        <v>1.3</v>
      </c>
      <c r="F184" s="105">
        <f t="shared" si="14"/>
        <v>-5.337608404807864</v>
      </c>
      <c r="G184" s="39">
        <f t="shared" si="15"/>
        <v>-22.165815027548238</v>
      </c>
      <c r="H184" s="39">
        <f t="shared" si="21"/>
        <v>0</v>
      </c>
      <c r="I184" s="120">
        <f t="shared" si="16"/>
        <v>0</v>
      </c>
      <c r="J184" s="39">
        <f t="shared" si="19"/>
        <v>1.3</v>
      </c>
      <c r="K184" s="120">
        <f t="shared" si="17"/>
        <v>0.4</v>
      </c>
      <c r="L184" s="165">
        <f t="shared" si="18"/>
        <v>0.52</v>
      </c>
      <c r="M184" s="165">
        <f t="shared" si="20"/>
        <v>0.52</v>
      </c>
      <c r="N184" s="22"/>
      <c r="O184" s="21">
        <f t="shared" si="22"/>
        <v>1.05</v>
      </c>
      <c r="P184" s="21">
        <f t="shared" si="23"/>
        <v>0.78</v>
      </c>
      <c r="Q184" s="21">
        <f t="shared" si="24"/>
        <v>1.3</v>
      </c>
    </row>
    <row r="185" spans="2:17" x14ac:dyDescent="0.25">
      <c r="B185" s="131">
        <v>1.06</v>
      </c>
      <c r="C185" s="39">
        <v>-3.5980152235113181</v>
      </c>
      <c r="D185" s="39">
        <v>-20.485860764422835</v>
      </c>
      <c r="E185" s="39">
        <f t="shared" si="13"/>
        <v>1.3</v>
      </c>
      <c r="F185" s="105">
        <f t="shared" si="14"/>
        <v>-4.8980152235113179</v>
      </c>
      <c r="G185" s="39">
        <f t="shared" si="15"/>
        <v>-21.785860764422836</v>
      </c>
      <c r="H185" s="39">
        <f t="shared" si="21"/>
        <v>0</v>
      </c>
      <c r="I185" s="120">
        <f t="shared" si="16"/>
        <v>0</v>
      </c>
      <c r="J185" s="39">
        <f t="shared" si="19"/>
        <v>1.3</v>
      </c>
      <c r="K185" s="120">
        <f t="shared" si="17"/>
        <v>0.4</v>
      </c>
      <c r="L185" s="165">
        <f t="shared" si="18"/>
        <v>0.52</v>
      </c>
      <c r="M185" s="165">
        <f t="shared" si="20"/>
        <v>0.52</v>
      </c>
      <c r="N185" s="22"/>
      <c r="O185" s="21">
        <f t="shared" si="22"/>
        <v>1.06</v>
      </c>
      <c r="P185" s="21">
        <f t="shared" si="23"/>
        <v>0.78</v>
      </c>
      <c r="Q185" s="21">
        <f t="shared" si="24"/>
        <v>1.3</v>
      </c>
    </row>
    <row r="186" spans="2:17" x14ac:dyDescent="0.25">
      <c r="B186" s="131">
        <v>1.07</v>
      </c>
      <c r="C186" s="39">
        <v>-3.1584220422147773</v>
      </c>
      <c r="D186" s="39">
        <v>-20.10590650129744</v>
      </c>
      <c r="E186" s="39">
        <f t="shared" si="13"/>
        <v>1.3</v>
      </c>
      <c r="F186" s="105">
        <f t="shared" si="14"/>
        <v>-4.4584220422147771</v>
      </c>
      <c r="G186" s="39">
        <f t="shared" si="15"/>
        <v>-21.405906501297441</v>
      </c>
      <c r="H186" s="39">
        <f t="shared" si="21"/>
        <v>0</v>
      </c>
      <c r="I186" s="120">
        <f t="shared" si="16"/>
        <v>0</v>
      </c>
      <c r="J186" s="39">
        <f t="shared" si="19"/>
        <v>1.3</v>
      </c>
      <c r="K186" s="120">
        <f t="shared" si="17"/>
        <v>0.4</v>
      </c>
      <c r="L186" s="165">
        <f t="shared" si="18"/>
        <v>0.52</v>
      </c>
      <c r="M186" s="165">
        <f t="shared" si="20"/>
        <v>0.52</v>
      </c>
      <c r="N186" s="22"/>
      <c r="O186" s="21">
        <f t="shared" si="22"/>
        <v>1.07</v>
      </c>
      <c r="P186" s="21">
        <f t="shared" si="23"/>
        <v>0.78</v>
      </c>
      <c r="Q186" s="21">
        <f t="shared" si="24"/>
        <v>1.3</v>
      </c>
    </row>
    <row r="187" spans="2:17" x14ac:dyDescent="0.25">
      <c r="B187" s="131">
        <v>1.08</v>
      </c>
      <c r="C187" s="39">
        <v>-2.7188288609182329</v>
      </c>
      <c r="D187" s="39">
        <v>-19.725952238172042</v>
      </c>
      <c r="E187" s="39">
        <f t="shared" si="13"/>
        <v>1.3</v>
      </c>
      <c r="F187" s="105">
        <f t="shared" si="14"/>
        <v>-4.0188288609182328</v>
      </c>
      <c r="G187" s="39">
        <f t="shared" si="15"/>
        <v>-21.025952238172042</v>
      </c>
      <c r="H187" s="39">
        <f>IF(F187&lt;0,,IF(H186=0,F187,F187-F186))</f>
        <v>0</v>
      </c>
      <c r="I187" s="120">
        <f t="shared" si="16"/>
        <v>0</v>
      </c>
      <c r="J187" s="39">
        <f t="shared" si="19"/>
        <v>1.3</v>
      </c>
      <c r="K187" s="120">
        <f t="shared" si="17"/>
        <v>0.4</v>
      </c>
      <c r="L187" s="165">
        <f t="shared" si="18"/>
        <v>0.52</v>
      </c>
      <c r="M187" s="165">
        <f t="shared" si="20"/>
        <v>0.52</v>
      </c>
      <c r="N187" s="22"/>
      <c r="O187" s="21">
        <f t="shared" si="22"/>
        <v>1.08</v>
      </c>
      <c r="P187" s="21">
        <f t="shared" si="23"/>
        <v>0.78</v>
      </c>
      <c r="Q187" s="21">
        <f t="shared" si="24"/>
        <v>1.3</v>
      </c>
    </row>
    <row r="188" spans="2:17" x14ac:dyDescent="0.25">
      <c r="B188" s="131">
        <v>1.0900000000000001</v>
      </c>
      <c r="C188" s="39">
        <v>-2.2792356796217224</v>
      </c>
      <c r="D188" s="39">
        <v>-19.345997975046679</v>
      </c>
      <c r="E188" s="39">
        <f t="shared" si="13"/>
        <v>1.3</v>
      </c>
      <c r="F188" s="105">
        <f>-E188+C188</f>
        <v>-3.5792356796217222</v>
      </c>
      <c r="G188" s="39">
        <f t="shared" si="15"/>
        <v>-20.645997975046679</v>
      </c>
      <c r="H188" s="39">
        <f>IF(F188&lt;0,,IF(H187=0,F188,F188-F187))</f>
        <v>0</v>
      </c>
      <c r="I188" s="120">
        <f t="shared" si="16"/>
        <v>0</v>
      </c>
      <c r="J188" s="39">
        <f t="shared" si="19"/>
        <v>1.3</v>
      </c>
      <c r="K188" s="120">
        <f t="shared" si="17"/>
        <v>0.4</v>
      </c>
      <c r="L188" s="165">
        <f t="shared" si="18"/>
        <v>0.52</v>
      </c>
      <c r="M188" s="165">
        <f t="shared" si="20"/>
        <v>0.52</v>
      </c>
      <c r="N188" s="22"/>
      <c r="O188" s="21">
        <f t="shared" si="22"/>
        <v>1.0900000000000001</v>
      </c>
      <c r="P188" s="21">
        <f t="shared" si="23"/>
        <v>0.78</v>
      </c>
      <c r="Q188" s="21">
        <f t="shared" si="24"/>
        <v>1.3</v>
      </c>
    </row>
    <row r="189" spans="2:17" x14ac:dyDescent="0.25">
      <c r="B189" s="131">
        <v>1.1000000000000001</v>
      </c>
      <c r="C189" s="39">
        <v>-1.8396424983251762</v>
      </c>
      <c r="D189" s="39">
        <v>-18.966043711921273</v>
      </c>
      <c r="E189" s="39">
        <f t="shared" si="13"/>
        <v>1.3</v>
      </c>
      <c r="F189" s="105">
        <f t="shared" si="14"/>
        <v>-3.1396424983251761</v>
      </c>
      <c r="G189" s="39">
        <f t="shared" si="15"/>
        <v>-20.266043711921274</v>
      </c>
      <c r="H189" s="39">
        <f t="shared" si="21"/>
        <v>0</v>
      </c>
      <c r="I189" s="120">
        <f t="shared" si="16"/>
        <v>0</v>
      </c>
      <c r="J189" s="39">
        <f t="shared" si="19"/>
        <v>1.3</v>
      </c>
      <c r="K189" s="120">
        <f t="shared" si="17"/>
        <v>0.4</v>
      </c>
      <c r="L189" s="165">
        <f t="shared" si="18"/>
        <v>0.52</v>
      </c>
      <c r="M189" s="165">
        <f t="shared" si="20"/>
        <v>0.52</v>
      </c>
      <c r="N189" s="22"/>
      <c r="O189" s="21">
        <f t="shared" si="22"/>
        <v>1.1000000000000001</v>
      </c>
      <c r="P189" s="21">
        <f t="shared" si="23"/>
        <v>0.78</v>
      </c>
      <c r="Q189" s="21">
        <f t="shared" si="24"/>
        <v>1.3</v>
      </c>
    </row>
    <row r="190" spans="2:17" x14ac:dyDescent="0.25">
      <c r="B190" s="131">
        <v>1.1100000000000001</v>
      </c>
      <c r="C190" s="39">
        <v>-1.4000493170286319</v>
      </c>
      <c r="D190" s="39">
        <v>-18.586089448795875</v>
      </c>
      <c r="E190" s="39">
        <f t="shared" si="13"/>
        <v>1.3</v>
      </c>
      <c r="F190" s="105">
        <f t="shared" si="14"/>
        <v>-2.7000493170286317</v>
      </c>
      <c r="G190" s="39">
        <f t="shared" si="15"/>
        <v>-19.886089448795875</v>
      </c>
      <c r="H190" s="39">
        <f t="shared" si="21"/>
        <v>0</v>
      </c>
      <c r="I190" s="120">
        <f t="shared" si="16"/>
        <v>0</v>
      </c>
      <c r="J190" s="39">
        <f t="shared" si="19"/>
        <v>1.3</v>
      </c>
      <c r="K190" s="120">
        <f t="shared" si="17"/>
        <v>0.4</v>
      </c>
      <c r="L190" s="165">
        <f t="shared" si="18"/>
        <v>0.52</v>
      </c>
      <c r="M190" s="165">
        <f t="shared" si="20"/>
        <v>0.52</v>
      </c>
      <c r="N190" s="22"/>
      <c r="O190" s="21">
        <f t="shared" si="22"/>
        <v>1.1100000000000001</v>
      </c>
      <c r="P190" s="21">
        <f t="shared" si="23"/>
        <v>0.78</v>
      </c>
      <c r="Q190" s="21">
        <f t="shared" si="24"/>
        <v>1.3</v>
      </c>
    </row>
    <row r="191" spans="2:17" x14ac:dyDescent="0.25">
      <c r="B191" s="131">
        <v>1.1200000000000001</v>
      </c>
      <c r="C191" s="39">
        <v>-0.9604561357320911</v>
      </c>
      <c r="D191" s="39">
        <v>-18.20613518567048</v>
      </c>
      <c r="E191" s="39">
        <f t="shared" si="13"/>
        <v>1.3</v>
      </c>
      <c r="F191" s="105">
        <f t="shared" si="14"/>
        <v>-2.2604561357320909</v>
      </c>
      <c r="G191" s="39">
        <f t="shared" si="15"/>
        <v>-19.50613518567048</v>
      </c>
      <c r="H191" s="39">
        <f t="shared" si="21"/>
        <v>0</v>
      </c>
      <c r="I191" s="120">
        <f t="shared" si="16"/>
        <v>0</v>
      </c>
      <c r="J191" s="39">
        <f t="shared" si="19"/>
        <v>1.3</v>
      </c>
      <c r="K191" s="120">
        <f t="shared" si="17"/>
        <v>0.4</v>
      </c>
      <c r="L191" s="165">
        <f t="shared" si="18"/>
        <v>0.52</v>
      </c>
      <c r="M191" s="165">
        <f t="shared" si="20"/>
        <v>0.52</v>
      </c>
      <c r="N191" s="22"/>
      <c r="O191" s="21">
        <f t="shared" si="22"/>
        <v>1.1200000000000001</v>
      </c>
      <c r="P191" s="21">
        <f t="shared" si="23"/>
        <v>0.78</v>
      </c>
      <c r="Q191" s="21">
        <f t="shared" si="24"/>
        <v>1.3</v>
      </c>
    </row>
    <row r="192" spans="2:17" x14ac:dyDescent="0.25">
      <c r="B192" s="131">
        <v>1.1299999999999999</v>
      </c>
      <c r="C192" s="39">
        <v>-0.52086295443557873</v>
      </c>
      <c r="D192" s="39">
        <v>-17.826180922545113</v>
      </c>
      <c r="E192" s="39">
        <f t="shared" si="13"/>
        <v>1.3</v>
      </c>
      <c r="F192" s="105">
        <f t="shared" si="14"/>
        <v>-1.8208629544355788</v>
      </c>
      <c r="G192" s="39">
        <f t="shared" si="15"/>
        <v>-19.126180922545114</v>
      </c>
      <c r="H192" s="39">
        <f t="shared" si="21"/>
        <v>0</v>
      </c>
      <c r="I192" s="120">
        <f t="shared" si="16"/>
        <v>0</v>
      </c>
      <c r="J192" s="39">
        <f t="shared" si="19"/>
        <v>1.3</v>
      </c>
      <c r="K192" s="120">
        <f t="shared" si="17"/>
        <v>0.4</v>
      </c>
      <c r="L192" s="165">
        <f t="shared" si="18"/>
        <v>0.52</v>
      </c>
      <c r="M192" s="165">
        <f t="shared" si="20"/>
        <v>0.52</v>
      </c>
      <c r="N192" s="22"/>
      <c r="O192" s="21">
        <f t="shared" si="22"/>
        <v>1.1299999999999999</v>
      </c>
      <c r="P192" s="21">
        <f t="shared" si="23"/>
        <v>0.78</v>
      </c>
      <c r="Q192" s="21">
        <f t="shared" si="24"/>
        <v>1.3</v>
      </c>
    </row>
    <row r="193" spans="2:17" x14ac:dyDescent="0.25">
      <c r="B193" s="131">
        <v>1.1399999999999999</v>
      </c>
      <c r="C193" s="39">
        <v>-8.1269773139034385E-2</v>
      </c>
      <c r="D193" s="39">
        <v>-17.446226659419715</v>
      </c>
      <c r="E193" s="39">
        <f t="shared" si="13"/>
        <v>1.3</v>
      </c>
      <c r="F193" s="105">
        <f t="shared" si="14"/>
        <v>-1.3812697731390344</v>
      </c>
      <c r="G193" s="39">
        <f t="shared" si="15"/>
        <v>-18.746226659419715</v>
      </c>
      <c r="H193" s="39">
        <f t="shared" si="21"/>
        <v>0</v>
      </c>
      <c r="I193" s="120">
        <f t="shared" si="16"/>
        <v>0</v>
      </c>
      <c r="J193" s="39">
        <f t="shared" si="19"/>
        <v>1.3</v>
      </c>
      <c r="K193" s="120">
        <f t="shared" si="17"/>
        <v>0.4</v>
      </c>
      <c r="L193" s="165">
        <f t="shared" si="18"/>
        <v>0.52</v>
      </c>
      <c r="M193" s="165">
        <f t="shared" si="20"/>
        <v>0.52</v>
      </c>
      <c r="N193" s="22"/>
      <c r="O193" s="21">
        <f t="shared" si="22"/>
        <v>1.1399999999999999</v>
      </c>
      <c r="P193" s="21">
        <f t="shared" si="23"/>
        <v>0.78</v>
      </c>
      <c r="Q193" s="21">
        <f t="shared" si="24"/>
        <v>1.3</v>
      </c>
    </row>
    <row r="194" spans="2:17" x14ac:dyDescent="0.25">
      <c r="B194" s="131">
        <v>1.1499999999999999</v>
      </c>
      <c r="C194" s="39">
        <v>0.35832340815746733</v>
      </c>
      <c r="D194" s="39">
        <v>-17.066272396294359</v>
      </c>
      <c r="E194" s="39">
        <f t="shared" si="13"/>
        <v>1.3</v>
      </c>
      <c r="F194" s="105">
        <f t="shared" si="14"/>
        <v>-0.94167659184253272</v>
      </c>
      <c r="G194" s="39">
        <f t="shared" si="15"/>
        <v>-18.366272396294359</v>
      </c>
      <c r="H194" s="39">
        <f t="shared" si="21"/>
        <v>0</v>
      </c>
      <c r="I194" s="120">
        <f t="shared" si="16"/>
        <v>0</v>
      </c>
      <c r="J194" s="39">
        <f t="shared" si="19"/>
        <v>1.3</v>
      </c>
      <c r="K194" s="120">
        <f t="shared" si="17"/>
        <v>0.4</v>
      </c>
      <c r="L194" s="165">
        <f t="shared" si="18"/>
        <v>0.52</v>
      </c>
      <c r="M194" s="165">
        <f t="shared" si="20"/>
        <v>0.52</v>
      </c>
      <c r="N194" s="22"/>
      <c r="O194" s="21">
        <f t="shared" si="22"/>
        <v>1.1499999999999999</v>
      </c>
      <c r="P194" s="21">
        <f t="shared" si="23"/>
        <v>0.78</v>
      </c>
      <c r="Q194" s="21">
        <f t="shared" si="24"/>
        <v>1.3</v>
      </c>
    </row>
    <row r="195" spans="2:17" x14ac:dyDescent="0.25">
      <c r="B195" s="131">
        <v>1.1599999999999999</v>
      </c>
      <c r="C195" s="39">
        <v>0.797916589454017</v>
      </c>
      <c r="D195" s="39">
        <v>-16.686318133168953</v>
      </c>
      <c r="E195" s="39">
        <f t="shared" si="13"/>
        <v>1.3</v>
      </c>
      <c r="F195" s="105">
        <f t="shared" si="14"/>
        <v>-0.50208341054598304</v>
      </c>
      <c r="G195" s="39">
        <f t="shared" si="15"/>
        <v>-17.986318133168954</v>
      </c>
      <c r="H195" s="39">
        <f t="shared" si="21"/>
        <v>0</v>
      </c>
      <c r="I195" s="120">
        <f t="shared" si="16"/>
        <v>0</v>
      </c>
      <c r="J195" s="39">
        <f t="shared" si="19"/>
        <v>1.3</v>
      </c>
      <c r="K195" s="120">
        <f t="shared" si="17"/>
        <v>0.4</v>
      </c>
      <c r="L195" s="165">
        <f t="shared" si="18"/>
        <v>0.52</v>
      </c>
      <c r="M195" s="165">
        <f t="shared" si="20"/>
        <v>0.52</v>
      </c>
      <c r="N195" s="22"/>
      <c r="O195" s="21">
        <f t="shared" si="22"/>
        <v>1.1599999999999999</v>
      </c>
      <c r="P195" s="21">
        <f t="shared" si="23"/>
        <v>0.78</v>
      </c>
      <c r="Q195" s="21">
        <f t="shared" si="24"/>
        <v>1.3</v>
      </c>
    </row>
    <row r="196" spans="2:17" x14ac:dyDescent="0.25">
      <c r="B196" s="131">
        <v>1.17</v>
      </c>
      <c r="C196" s="39">
        <v>1.2375097707505613</v>
      </c>
      <c r="D196" s="39">
        <v>-16.306363870043555</v>
      </c>
      <c r="E196" s="39">
        <f t="shared" si="13"/>
        <v>1.3</v>
      </c>
      <c r="F196" s="105">
        <f t="shared" si="14"/>
        <v>-6.24902292494387E-2</v>
      </c>
      <c r="G196" s="39">
        <f t="shared" si="15"/>
        <v>-17.606363870043555</v>
      </c>
      <c r="H196" s="39">
        <f t="shared" si="21"/>
        <v>0</v>
      </c>
      <c r="I196" s="120">
        <f t="shared" si="16"/>
        <v>0</v>
      </c>
      <c r="J196" s="39">
        <f t="shared" si="19"/>
        <v>1.3</v>
      </c>
      <c r="K196" s="120">
        <f t="shared" si="17"/>
        <v>0.4</v>
      </c>
      <c r="L196" s="165">
        <f t="shared" si="18"/>
        <v>0.52</v>
      </c>
      <c r="M196" s="165">
        <f t="shared" si="20"/>
        <v>0.52</v>
      </c>
      <c r="N196" s="22"/>
      <c r="O196" s="21">
        <f t="shared" si="22"/>
        <v>1.17</v>
      </c>
      <c r="P196" s="21">
        <f t="shared" si="23"/>
        <v>0.78</v>
      </c>
      <c r="Q196" s="21">
        <f t="shared" si="24"/>
        <v>1.3</v>
      </c>
    </row>
    <row r="197" spans="2:17" x14ac:dyDescent="0.25">
      <c r="B197" s="131">
        <v>1.18</v>
      </c>
      <c r="C197" s="39">
        <v>1.6771029520471075</v>
      </c>
      <c r="D197" s="39">
        <v>-15.926409606918153</v>
      </c>
      <c r="E197" s="39">
        <f t="shared" si="13"/>
        <v>1.3</v>
      </c>
      <c r="F197" s="105">
        <f t="shared" si="14"/>
        <v>0.37710295204710742</v>
      </c>
      <c r="G197" s="39">
        <f t="shared" si="15"/>
        <v>-17.226409606918153</v>
      </c>
      <c r="H197" s="39">
        <f t="shared" si="21"/>
        <v>0.37710295204710742</v>
      </c>
      <c r="I197" s="120">
        <f t="shared" si="16"/>
        <v>0.1</v>
      </c>
      <c r="J197" s="39">
        <f t="shared" si="19"/>
        <v>1.3377102952047109</v>
      </c>
      <c r="K197" s="120">
        <f t="shared" si="17"/>
        <v>0.4</v>
      </c>
      <c r="L197" s="165">
        <f t="shared" si="18"/>
        <v>1.5084118081884324E-2</v>
      </c>
      <c r="M197" s="165">
        <f t="shared" si="20"/>
        <v>0.53508411808188439</v>
      </c>
      <c r="N197" s="22"/>
      <c r="O197" s="21">
        <f t="shared" si="22"/>
        <v>1.18</v>
      </c>
      <c r="P197" s="21">
        <f t="shared" si="23"/>
        <v>0.80262617712282647</v>
      </c>
      <c r="Q197" s="21">
        <f t="shared" si="24"/>
        <v>1.3377102952047109</v>
      </c>
    </row>
    <row r="198" spans="2:17" x14ac:dyDescent="0.25">
      <c r="B198" s="131">
        <v>1.19</v>
      </c>
      <c r="C198" s="39">
        <v>2.1166961333436536</v>
      </c>
      <c r="D198" s="39">
        <v>-15.546455343792752</v>
      </c>
      <c r="E198" s="39">
        <f t="shared" si="13"/>
        <v>1.3</v>
      </c>
      <c r="F198" s="105">
        <f t="shared" si="14"/>
        <v>0.81669613334365354</v>
      </c>
      <c r="G198" s="39">
        <f t="shared" si="15"/>
        <v>-16.846455343792751</v>
      </c>
      <c r="H198" s="39">
        <f t="shared" si="21"/>
        <v>0.43959318129654612</v>
      </c>
      <c r="I198" s="120">
        <f t="shared" si="16"/>
        <v>0.1</v>
      </c>
      <c r="J198" s="39">
        <f t="shared" si="19"/>
        <v>1.3816696133343656</v>
      </c>
      <c r="K198" s="120">
        <f t="shared" si="17"/>
        <v>0.4</v>
      </c>
      <c r="L198" s="165">
        <f t="shared" si="18"/>
        <v>1.7583727251861882E-2</v>
      </c>
      <c r="M198" s="165">
        <f t="shared" si="20"/>
        <v>0.55266784533374624</v>
      </c>
      <c r="N198" s="22"/>
      <c r="O198" s="21">
        <f t="shared" si="22"/>
        <v>1.19</v>
      </c>
      <c r="P198" s="21">
        <f t="shared" si="23"/>
        <v>0.82900176800061931</v>
      </c>
      <c r="Q198" s="21">
        <f t="shared" si="24"/>
        <v>1.3816696133343656</v>
      </c>
    </row>
    <row r="199" spans="2:17" x14ac:dyDescent="0.25">
      <c r="B199" s="131">
        <v>1.2</v>
      </c>
      <c r="C199" s="39">
        <v>2.5562893146401979</v>
      </c>
      <c r="D199" s="39">
        <v>-15.166501080667354</v>
      </c>
      <c r="E199" s="39">
        <f t="shared" si="13"/>
        <v>1.3</v>
      </c>
      <c r="F199" s="105">
        <f t="shared" si="14"/>
        <v>1.2562893146401979</v>
      </c>
      <c r="G199" s="39">
        <f t="shared" si="15"/>
        <v>-16.466501080667353</v>
      </c>
      <c r="H199" s="39">
        <f t="shared" si="21"/>
        <v>0.43959318129654434</v>
      </c>
      <c r="I199" s="120">
        <f t="shared" si="16"/>
        <v>0.1</v>
      </c>
      <c r="J199" s="39">
        <f t="shared" si="19"/>
        <v>1.42562893146402</v>
      </c>
      <c r="K199" s="120">
        <f t="shared" si="17"/>
        <v>0.4</v>
      </c>
      <c r="L199" s="165">
        <f t="shared" si="18"/>
        <v>1.7583727251861792E-2</v>
      </c>
      <c r="M199" s="165">
        <f t="shared" si="20"/>
        <v>0.57025157258560799</v>
      </c>
      <c r="N199" s="22"/>
      <c r="O199" s="21">
        <f t="shared" si="22"/>
        <v>1.2</v>
      </c>
      <c r="P199" s="21">
        <f t="shared" si="23"/>
        <v>0.85537735887841204</v>
      </c>
      <c r="Q199" s="21">
        <f t="shared" si="24"/>
        <v>1.42562893146402</v>
      </c>
    </row>
    <row r="200" spans="2:17" x14ac:dyDescent="0.25">
      <c r="B200" s="131">
        <v>1.21</v>
      </c>
      <c r="C200" s="39">
        <v>2.9958824959367405</v>
      </c>
      <c r="D200" s="39">
        <v>-14.786546817541957</v>
      </c>
      <c r="E200" s="39">
        <f t="shared" si="13"/>
        <v>1.3</v>
      </c>
      <c r="F200" s="105">
        <f t="shared" si="14"/>
        <v>1.6958824959367405</v>
      </c>
      <c r="G200" s="39">
        <f t="shared" si="15"/>
        <v>-16.086546817541958</v>
      </c>
      <c r="H200" s="39">
        <f>IF(F200&lt;0,,IF(H199=0,F200,F200-F199))</f>
        <v>0.43959318129654257</v>
      </c>
      <c r="I200" s="120">
        <f t="shared" si="16"/>
        <v>0.1</v>
      </c>
      <c r="J200" s="39">
        <f>J199+I200*H200</f>
        <v>1.4695882495936743</v>
      </c>
      <c r="K200" s="120">
        <f t="shared" si="17"/>
        <v>0.4</v>
      </c>
      <c r="L200" s="165">
        <f>IF(J200=$D$133,J200*K200,(J200-J199)*K200)</f>
        <v>1.7583727251861702E-2</v>
      </c>
      <c r="M200" s="165">
        <f t="shared" si="20"/>
        <v>0.58783529983746974</v>
      </c>
      <c r="N200" s="22"/>
      <c r="O200" s="21">
        <f t="shared" si="22"/>
        <v>1.21</v>
      </c>
      <c r="P200" s="21">
        <f t="shared" si="23"/>
        <v>0.88175294975620455</v>
      </c>
      <c r="Q200" s="21">
        <f t="shared" si="24"/>
        <v>1.4695882495936743</v>
      </c>
    </row>
    <row r="201" spans="2:17" x14ac:dyDescent="0.25">
      <c r="B201" s="131">
        <v>1.22</v>
      </c>
      <c r="C201" s="39">
        <v>3.4354756772332848</v>
      </c>
      <c r="D201" s="39">
        <v>-14.406592554416559</v>
      </c>
      <c r="E201" s="39">
        <f t="shared" si="13"/>
        <v>1.3</v>
      </c>
      <c r="F201" s="105">
        <f t="shared" si="14"/>
        <v>2.135475677233285</v>
      </c>
      <c r="G201" s="39">
        <f t="shared" si="15"/>
        <v>-15.706592554416559</v>
      </c>
      <c r="H201" s="39">
        <f t="shared" si="21"/>
        <v>0.43959318129654457</v>
      </c>
      <c r="I201" s="120">
        <f t="shared" si="16"/>
        <v>0.1</v>
      </c>
      <c r="J201" s="39">
        <f t="shared" si="19"/>
        <v>1.5135475677233288</v>
      </c>
      <c r="K201" s="120">
        <f t="shared" si="17"/>
        <v>0.4</v>
      </c>
      <c r="L201" s="165">
        <f t="shared" si="18"/>
        <v>1.7583727251861792E-2</v>
      </c>
      <c r="M201" s="165">
        <f t="shared" si="20"/>
        <v>0.60541902708933149</v>
      </c>
      <c r="N201" s="22"/>
      <c r="O201" s="21">
        <f t="shared" si="22"/>
        <v>1.22</v>
      </c>
      <c r="P201" s="21">
        <f t="shared" si="23"/>
        <v>0.90812854063399728</v>
      </c>
      <c r="Q201" s="21">
        <f t="shared" si="24"/>
        <v>1.5135475677233288</v>
      </c>
    </row>
    <row r="202" spans="2:17" x14ac:dyDescent="0.25">
      <c r="B202" s="131">
        <v>1.23</v>
      </c>
      <c r="C202" s="39">
        <v>3.8750688585297581</v>
      </c>
      <c r="D202" s="39">
        <v>-14.026638291291231</v>
      </c>
      <c r="E202" s="39">
        <f t="shared" si="13"/>
        <v>1.3</v>
      </c>
      <c r="F202" s="105">
        <f t="shared" si="14"/>
        <v>2.5750688585297583</v>
      </c>
      <c r="G202" s="39">
        <f t="shared" si="15"/>
        <v>-15.326638291291232</v>
      </c>
      <c r="H202" s="39">
        <f t="shared" si="21"/>
        <v>0.43959318129647329</v>
      </c>
      <c r="I202" s="120">
        <f t="shared" si="16"/>
        <v>0.1</v>
      </c>
      <c r="J202" s="39">
        <f t="shared" si="19"/>
        <v>1.5575068858529761</v>
      </c>
      <c r="K202" s="120">
        <f t="shared" si="17"/>
        <v>0.4</v>
      </c>
      <c r="L202" s="165">
        <f t="shared" si="18"/>
        <v>1.7583727251858951E-2</v>
      </c>
      <c r="M202" s="165">
        <f t="shared" si="20"/>
        <v>0.62300275434119046</v>
      </c>
      <c r="N202" s="22"/>
      <c r="O202" s="21">
        <f t="shared" si="22"/>
        <v>1.23</v>
      </c>
      <c r="P202" s="21">
        <f t="shared" si="23"/>
        <v>0.93450413151178569</v>
      </c>
      <c r="Q202" s="21">
        <f t="shared" si="24"/>
        <v>1.5575068858529761</v>
      </c>
    </row>
    <row r="203" spans="2:17" x14ac:dyDescent="0.25">
      <c r="B203" s="131">
        <v>1.24</v>
      </c>
      <c r="C203" s="39">
        <v>4.3146620398262989</v>
      </c>
      <c r="D203" s="39">
        <v>-13.646684028165836</v>
      </c>
      <c r="E203" s="39">
        <f t="shared" si="13"/>
        <v>1.3</v>
      </c>
      <c r="F203" s="105">
        <f t="shared" si="14"/>
        <v>3.0146620398262991</v>
      </c>
      <c r="G203" s="39">
        <f t="shared" si="15"/>
        <v>-14.946684028165837</v>
      </c>
      <c r="H203" s="39">
        <f t="shared" si="21"/>
        <v>0.43959318129654079</v>
      </c>
      <c r="I203" s="120">
        <f t="shared" si="16"/>
        <v>0.1</v>
      </c>
      <c r="J203" s="39">
        <f t="shared" si="19"/>
        <v>1.6014662039826302</v>
      </c>
      <c r="K203" s="120">
        <f t="shared" si="17"/>
        <v>0.4</v>
      </c>
      <c r="L203" s="165">
        <f t="shared" si="18"/>
        <v>1.7583727251861615E-2</v>
      </c>
      <c r="M203" s="165">
        <f t="shared" si="20"/>
        <v>0.64058648159305209</v>
      </c>
      <c r="N203" s="22"/>
      <c r="O203" s="21">
        <f t="shared" si="22"/>
        <v>1.24</v>
      </c>
      <c r="P203" s="21">
        <f t="shared" si="23"/>
        <v>0.96087972238957808</v>
      </c>
      <c r="Q203" s="21">
        <f t="shared" si="24"/>
        <v>1.6014662039826302</v>
      </c>
    </row>
    <row r="204" spans="2:17" x14ac:dyDescent="0.25">
      <c r="B204" s="131">
        <v>1.25</v>
      </c>
      <c r="C204" s="39">
        <v>4.7542552211228433</v>
      </c>
      <c r="D204" s="39">
        <v>-13.266729765040438</v>
      </c>
      <c r="E204" s="39">
        <f t="shared" si="13"/>
        <v>1.3</v>
      </c>
      <c r="F204" s="105">
        <f t="shared" si="14"/>
        <v>3.4542552211228434</v>
      </c>
      <c r="G204" s="39">
        <f t="shared" si="15"/>
        <v>-14.566729765040439</v>
      </c>
      <c r="H204" s="39">
        <f t="shared" si="21"/>
        <v>0.43959318129654434</v>
      </c>
      <c r="I204" s="120">
        <f t="shared" si="16"/>
        <v>0.1</v>
      </c>
      <c r="J204" s="39">
        <f t="shared" si="19"/>
        <v>1.6454255221122847</v>
      </c>
      <c r="K204" s="120">
        <f t="shared" si="17"/>
        <v>0.4</v>
      </c>
      <c r="L204" s="165">
        <f t="shared" si="18"/>
        <v>1.7583727251861792E-2</v>
      </c>
      <c r="M204" s="165">
        <f t="shared" si="20"/>
        <v>0.65817020884491384</v>
      </c>
      <c r="N204" s="22"/>
      <c r="O204" s="21">
        <f t="shared" si="22"/>
        <v>1.25</v>
      </c>
      <c r="P204" s="21">
        <f t="shared" si="23"/>
        <v>0.98725531326737082</v>
      </c>
      <c r="Q204" s="21">
        <f t="shared" si="24"/>
        <v>1.6454255221122847</v>
      </c>
    </row>
    <row r="205" spans="2:17" x14ac:dyDescent="0.25">
      <c r="B205" s="131">
        <v>1.26</v>
      </c>
      <c r="C205" s="39">
        <v>5.1938484024193876</v>
      </c>
      <c r="D205" s="39">
        <v>-12.886775501915039</v>
      </c>
      <c r="E205" s="39">
        <f t="shared" si="13"/>
        <v>1.3</v>
      </c>
      <c r="F205" s="105">
        <f t="shared" si="14"/>
        <v>3.8938484024193878</v>
      </c>
      <c r="G205" s="39">
        <f t="shared" si="15"/>
        <v>-14.18677550191504</v>
      </c>
      <c r="H205" s="39">
        <f t="shared" si="21"/>
        <v>0.43959318129654434</v>
      </c>
      <c r="I205" s="120">
        <f t="shared" si="16"/>
        <v>0.1</v>
      </c>
      <c r="J205" s="39">
        <f t="shared" si="19"/>
        <v>1.6893848402419391</v>
      </c>
      <c r="K205" s="120">
        <f t="shared" si="17"/>
        <v>0.4</v>
      </c>
      <c r="L205" s="165">
        <f t="shared" si="18"/>
        <v>1.7583727251861792E-2</v>
      </c>
      <c r="M205" s="165">
        <f t="shared" si="20"/>
        <v>0.67575393609677559</v>
      </c>
      <c r="N205" s="22"/>
      <c r="O205" s="21">
        <f t="shared" si="22"/>
        <v>1.26</v>
      </c>
      <c r="P205" s="21">
        <f t="shared" si="23"/>
        <v>1.0136309041451637</v>
      </c>
      <c r="Q205" s="21">
        <f t="shared" si="24"/>
        <v>1.6893848402419391</v>
      </c>
    </row>
    <row r="206" spans="2:17" x14ac:dyDescent="0.25">
      <c r="B206" s="131">
        <v>1.27</v>
      </c>
      <c r="C206" s="39">
        <v>5.6334415837159373</v>
      </c>
      <c r="D206" s="39">
        <v>-12.506821238789636</v>
      </c>
      <c r="E206" s="39">
        <f t="shared" si="13"/>
        <v>1.3</v>
      </c>
      <c r="F206" s="105">
        <f t="shared" si="14"/>
        <v>4.3334415837159375</v>
      </c>
      <c r="G206" s="39">
        <f t="shared" si="15"/>
        <v>-13.806821238789636</v>
      </c>
      <c r="H206" s="39">
        <f t="shared" si="21"/>
        <v>0.43959318129654967</v>
      </c>
      <c r="I206" s="120">
        <f t="shared" si="16"/>
        <v>0.1</v>
      </c>
      <c r="J206" s="39">
        <f t="shared" si="19"/>
        <v>1.7333441583715941</v>
      </c>
      <c r="K206" s="120">
        <f t="shared" si="17"/>
        <v>0.4</v>
      </c>
      <c r="L206" s="165">
        <f t="shared" si="18"/>
        <v>1.7583727251861969E-2</v>
      </c>
      <c r="M206" s="165">
        <f t="shared" si="20"/>
        <v>0.69333766334863756</v>
      </c>
      <c r="N206" s="22"/>
      <c r="O206" s="21">
        <f t="shared" si="22"/>
        <v>1.27</v>
      </c>
      <c r="P206" s="21">
        <f t="shared" si="23"/>
        <v>1.0400064950229564</v>
      </c>
      <c r="Q206" s="21">
        <f t="shared" si="24"/>
        <v>1.7333441583715941</v>
      </c>
    </row>
    <row r="207" spans="2:17" x14ac:dyDescent="0.25">
      <c r="B207" s="131">
        <v>1.28</v>
      </c>
      <c r="C207" s="39">
        <v>6.0730347650124816</v>
      </c>
      <c r="D207" s="39">
        <v>-12.126866975664237</v>
      </c>
      <c r="E207" s="39">
        <f t="shared" si="13"/>
        <v>1.3</v>
      </c>
      <c r="F207" s="105">
        <f t="shared" si="14"/>
        <v>4.7730347650124818</v>
      </c>
      <c r="G207" s="39">
        <f t="shared" si="15"/>
        <v>-13.426866975664238</v>
      </c>
      <c r="H207" s="39">
        <f t="shared" si="21"/>
        <v>0.43959318129654434</v>
      </c>
      <c r="I207" s="120">
        <f t="shared" si="16"/>
        <v>0.1</v>
      </c>
      <c r="J207" s="39">
        <f t="shared" si="19"/>
        <v>1.7773034765012485</v>
      </c>
      <c r="K207" s="120">
        <f t="shared" si="17"/>
        <v>0.4</v>
      </c>
      <c r="L207" s="165">
        <f t="shared" si="18"/>
        <v>1.7583727251861792E-2</v>
      </c>
      <c r="M207" s="165">
        <f t="shared" si="20"/>
        <v>0.7109213906004993</v>
      </c>
      <c r="N207" s="22"/>
      <c r="O207" s="21">
        <f t="shared" si="22"/>
        <v>1.28</v>
      </c>
      <c r="P207" s="21">
        <f t="shared" si="23"/>
        <v>1.0663820859007491</v>
      </c>
      <c r="Q207" s="21">
        <f t="shared" si="24"/>
        <v>1.7773034765012485</v>
      </c>
    </row>
    <row r="208" spans="2:17" x14ac:dyDescent="0.25">
      <c r="B208" s="131">
        <v>1.29</v>
      </c>
      <c r="C208" s="39">
        <v>6.5126279463090313</v>
      </c>
      <c r="D208" s="39">
        <v>-11.74691271253883</v>
      </c>
      <c r="E208" s="39">
        <f t="shared" si="13"/>
        <v>1.3</v>
      </c>
      <c r="F208" s="105">
        <f t="shared" si="14"/>
        <v>5.2126279463090315</v>
      </c>
      <c r="G208" s="39">
        <f t="shared" si="15"/>
        <v>-13.04691271253883</v>
      </c>
      <c r="H208" s="39">
        <f t="shared" si="21"/>
        <v>0.43959318129654967</v>
      </c>
      <c r="I208" s="120">
        <f t="shared" si="16"/>
        <v>0.1</v>
      </c>
      <c r="J208" s="39">
        <f t="shared" si="19"/>
        <v>1.8212627946309035</v>
      </c>
      <c r="K208" s="120">
        <f t="shared" si="17"/>
        <v>0.4</v>
      </c>
      <c r="L208" s="165">
        <f t="shared" si="18"/>
        <v>1.7583727251861969E-2</v>
      </c>
      <c r="M208" s="165">
        <f t="shared" si="20"/>
        <v>0.72850511785236127</v>
      </c>
      <c r="N208" s="22"/>
      <c r="O208" s="21">
        <f t="shared" si="22"/>
        <v>1.29</v>
      </c>
      <c r="P208" s="21">
        <f t="shared" si="23"/>
        <v>1.0927576767785423</v>
      </c>
      <c r="Q208" s="21">
        <f t="shared" si="24"/>
        <v>1.8212627946309035</v>
      </c>
    </row>
    <row r="209" spans="2:17" x14ac:dyDescent="0.25">
      <c r="B209" s="131">
        <v>1.3</v>
      </c>
      <c r="C209" s="39">
        <v>6.9522211276055756</v>
      </c>
      <c r="D209" s="39">
        <v>-11.366958449413431</v>
      </c>
      <c r="E209" s="39">
        <f t="shared" si="13"/>
        <v>1.3</v>
      </c>
      <c r="F209" s="105">
        <f t="shared" si="14"/>
        <v>5.6522211276055758</v>
      </c>
      <c r="G209" s="39">
        <f t="shared" si="15"/>
        <v>-12.666958449413432</v>
      </c>
      <c r="H209" s="39">
        <f t="shared" si="21"/>
        <v>0.43959318129654434</v>
      </c>
      <c r="I209" s="120">
        <f t="shared" si="16"/>
        <v>0.1</v>
      </c>
      <c r="J209" s="39">
        <f t="shared" si="19"/>
        <v>1.8652221127605579</v>
      </c>
      <c r="K209" s="120">
        <f t="shared" si="17"/>
        <v>0.4</v>
      </c>
      <c r="L209" s="165">
        <f t="shared" si="18"/>
        <v>1.7583727251861792E-2</v>
      </c>
      <c r="M209" s="165">
        <f t="shared" si="20"/>
        <v>0.74608884510422302</v>
      </c>
      <c r="N209" s="22"/>
      <c r="O209" s="21">
        <f t="shared" si="22"/>
        <v>1.3</v>
      </c>
      <c r="P209" s="21">
        <f t="shared" si="23"/>
        <v>1.119133267656335</v>
      </c>
      <c r="Q209" s="21">
        <f t="shared" si="24"/>
        <v>1.8652221127605579</v>
      </c>
    </row>
    <row r="210" spans="2:17" x14ac:dyDescent="0.25">
      <c r="B210" s="131">
        <v>1.31</v>
      </c>
      <c r="C210" s="39">
        <v>7.3918143089021129</v>
      </c>
      <c r="D210" s="39">
        <v>-10.98700418628804</v>
      </c>
      <c r="E210" s="39">
        <f t="shared" si="13"/>
        <v>1.3</v>
      </c>
      <c r="F210" s="105">
        <f t="shared" si="14"/>
        <v>6.0918143089021131</v>
      </c>
      <c r="G210" s="39">
        <f t="shared" si="15"/>
        <v>-12.287004186288041</v>
      </c>
      <c r="H210" s="39">
        <f t="shared" si="21"/>
        <v>0.43959318129653724</v>
      </c>
      <c r="I210" s="120">
        <f t="shared" si="16"/>
        <v>0.1</v>
      </c>
      <c r="J210" s="39">
        <f t="shared" si="19"/>
        <v>1.9091814308902118</v>
      </c>
      <c r="K210" s="120">
        <f t="shared" si="17"/>
        <v>0.4</v>
      </c>
      <c r="L210" s="165">
        <f t="shared" si="18"/>
        <v>1.7583727251861525E-2</v>
      </c>
      <c r="M210" s="165">
        <f t="shared" si="20"/>
        <v>0.76367257235608454</v>
      </c>
      <c r="N210" s="22"/>
      <c r="O210" s="21">
        <f t="shared" si="22"/>
        <v>1.31</v>
      </c>
      <c r="P210" s="21">
        <f t="shared" si="23"/>
        <v>1.1455088585341273</v>
      </c>
      <c r="Q210" s="21">
        <f t="shared" si="24"/>
        <v>1.9091814308902118</v>
      </c>
    </row>
    <row r="211" spans="2:17" x14ac:dyDescent="0.25">
      <c r="B211" s="131">
        <v>1.32</v>
      </c>
      <c r="C211" s="39">
        <v>7.8314074901986253</v>
      </c>
      <c r="D211" s="39">
        <v>-10.607049923162673</v>
      </c>
      <c r="E211" s="39">
        <f t="shared" si="13"/>
        <v>1.3</v>
      </c>
      <c r="F211" s="105">
        <f t="shared" si="14"/>
        <v>6.5314074901986254</v>
      </c>
      <c r="G211" s="39">
        <f t="shared" si="15"/>
        <v>-11.907049923162674</v>
      </c>
      <c r="H211" s="39">
        <f t="shared" si="21"/>
        <v>0.43959318129651237</v>
      </c>
      <c r="I211" s="120">
        <f t="shared" si="16"/>
        <v>0.1</v>
      </c>
      <c r="J211" s="39">
        <f t="shared" si="19"/>
        <v>1.9531407490198629</v>
      </c>
      <c r="K211" s="120">
        <f t="shared" si="17"/>
        <v>0.4</v>
      </c>
      <c r="L211" s="165">
        <f t="shared" si="18"/>
        <v>1.758372725186046E-2</v>
      </c>
      <c r="M211" s="165">
        <f t="shared" si="20"/>
        <v>0.78125629960794496</v>
      </c>
      <c r="N211" s="22"/>
      <c r="O211" s="21">
        <f t="shared" si="22"/>
        <v>1.32</v>
      </c>
      <c r="P211" s="21">
        <f t="shared" si="23"/>
        <v>1.1718844494119178</v>
      </c>
      <c r="Q211" s="21">
        <f t="shared" si="24"/>
        <v>1.9531407490198629</v>
      </c>
    </row>
    <row r="212" spans="2:17" x14ac:dyDescent="0.25">
      <c r="B212" s="131">
        <v>1.33</v>
      </c>
      <c r="C212" s="39">
        <v>8.2710006714951625</v>
      </c>
      <c r="D212" s="39">
        <v>-10.227095660037282</v>
      </c>
      <c r="E212" s="39">
        <f t="shared" si="13"/>
        <v>1.3</v>
      </c>
      <c r="F212" s="105">
        <f t="shared" si="14"/>
        <v>6.9710006714951627</v>
      </c>
      <c r="G212" s="39">
        <f t="shared" si="15"/>
        <v>-11.527095660037283</v>
      </c>
      <c r="H212" s="39">
        <f t="shared" si="21"/>
        <v>0.43959318129653724</v>
      </c>
      <c r="I212" s="120">
        <f t="shared" si="16"/>
        <v>0.1</v>
      </c>
      <c r="J212" s="39">
        <f t="shared" si="19"/>
        <v>1.9971000671495167</v>
      </c>
      <c r="K212" s="120">
        <f t="shared" si="17"/>
        <v>0.4</v>
      </c>
      <c r="L212" s="165">
        <f t="shared" si="18"/>
        <v>1.7583727251861525E-2</v>
      </c>
      <c r="M212" s="165">
        <f t="shared" si="20"/>
        <v>0.79884002685980648</v>
      </c>
      <c r="N212" s="22"/>
      <c r="O212" s="21">
        <f t="shared" si="22"/>
        <v>1.33</v>
      </c>
      <c r="P212" s="21">
        <f t="shared" si="23"/>
        <v>1.1982600402897101</v>
      </c>
      <c r="Q212" s="21">
        <f t="shared" si="24"/>
        <v>1.9971000671495167</v>
      </c>
    </row>
    <row r="213" spans="2:17" x14ac:dyDescent="0.25">
      <c r="B213" s="131">
        <v>1.34</v>
      </c>
      <c r="C213" s="39">
        <v>8.7105938527916713</v>
      </c>
      <c r="D213" s="39">
        <v>-9.847141396911919</v>
      </c>
      <c r="E213" s="39">
        <f t="shared" si="13"/>
        <v>1.3</v>
      </c>
      <c r="F213" s="105">
        <f t="shared" si="14"/>
        <v>7.4105938527916715</v>
      </c>
      <c r="G213" s="39">
        <f t="shared" si="15"/>
        <v>-11.14714139691192</v>
      </c>
      <c r="H213" s="39">
        <f t="shared" si="21"/>
        <v>0.43959318129650882</v>
      </c>
      <c r="I213" s="120">
        <f t="shared" si="16"/>
        <v>0.1</v>
      </c>
      <c r="J213" s="39">
        <f t="shared" si="19"/>
        <v>2.0410593852791674</v>
      </c>
      <c r="K213" s="120">
        <f t="shared" si="17"/>
        <v>0.4</v>
      </c>
      <c r="L213" s="165">
        <f t="shared" si="18"/>
        <v>1.7583727251860283E-2</v>
      </c>
      <c r="M213" s="165">
        <f t="shared" si="20"/>
        <v>0.81642375411166679</v>
      </c>
      <c r="N213" s="22"/>
      <c r="O213" s="21">
        <f t="shared" ref="O213:O244" si="25">B213</f>
        <v>1.34</v>
      </c>
      <c r="P213" s="21">
        <f t="shared" ref="P213:P244" si="26">Q213-M213</f>
        <v>1.2246356311675006</v>
      </c>
      <c r="Q213" s="21">
        <f t="shared" ref="Q213:Q244" si="27">J213</f>
        <v>2.0410593852791674</v>
      </c>
    </row>
    <row r="214" spans="2:17" x14ac:dyDescent="0.25">
      <c r="B214" s="131">
        <v>1.35</v>
      </c>
      <c r="C214" s="39">
        <v>9.1501870340882281</v>
      </c>
      <c r="D214" s="39">
        <v>-9.4671871337865081</v>
      </c>
      <c r="E214" s="39">
        <f t="shared" ref="E214:E277" si="28">E213</f>
        <v>1.3</v>
      </c>
      <c r="F214" s="105">
        <f t="shared" ref="F214:F277" si="29">-E214+C214</f>
        <v>7.8501870340882283</v>
      </c>
      <c r="G214" s="39">
        <f t="shared" ref="G214:G277" si="30">-E214+D214</f>
        <v>-10.767187133786509</v>
      </c>
      <c r="H214" s="39">
        <f t="shared" si="21"/>
        <v>0.43959318129655678</v>
      </c>
      <c r="I214" s="120">
        <f t="shared" ref="I214:I277" si="31">IF(F214&lt;0,0,IF(F214&lt;-D$100,$D$134,IF(F214&lt;-2*D$100,$D$135,IF(F214&lt;-3*D$100,$D$136,IF(F214&lt;-4*D$100,$D$137,IF(F214&lt;-5*D$100,$D$138,IF(F214&lt;-6*D$100,$D$139,$D$140)))))))</f>
        <v>0.1</v>
      </c>
      <c r="J214" s="39">
        <f t="shared" si="19"/>
        <v>2.085018703408823</v>
      </c>
      <c r="K214" s="120">
        <f t="shared" ref="K214:K277" si="32">IF(F214&lt;0,$E$133,IF(F214&lt;-D$100,$E$134,IF(F214&lt;-2*D$100,$E$135,IF(F214&lt;-3*D$100,$E$136,IF(F214&lt;-4*D$100,$E$137,IF(F214&lt;-5*D$100,$E$138,IF(F214&lt;-6*D$100,$E$139,$E$140)))))))</f>
        <v>0.4</v>
      </c>
      <c r="L214" s="165">
        <f t="shared" ref="L214:L277" si="33">IF(J214=$D$133,J214*K214,(J214-J213)*K214)</f>
        <v>1.7583727251862236E-2</v>
      </c>
      <c r="M214" s="165">
        <f t="shared" si="20"/>
        <v>0.83400748136352898</v>
      </c>
      <c r="N214" s="22"/>
      <c r="O214" s="21">
        <f t="shared" si="25"/>
        <v>1.35</v>
      </c>
      <c r="P214" s="21">
        <f t="shared" si="26"/>
        <v>1.251011222045294</v>
      </c>
      <c r="Q214" s="21">
        <f t="shared" si="27"/>
        <v>2.085018703408823</v>
      </c>
    </row>
    <row r="215" spans="2:17" x14ac:dyDescent="0.25">
      <c r="B215" s="131">
        <v>1.36</v>
      </c>
      <c r="C215" s="39">
        <v>9.5897802153847653</v>
      </c>
      <c r="D215" s="39">
        <v>-9.0872328706611167</v>
      </c>
      <c r="E215" s="39">
        <f t="shared" si="28"/>
        <v>1.3</v>
      </c>
      <c r="F215" s="105">
        <f t="shared" si="29"/>
        <v>8.2897802153847646</v>
      </c>
      <c r="G215" s="39">
        <f t="shared" si="30"/>
        <v>-10.387232870661117</v>
      </c>
      <c r="H215" s="39">
        <f t="shared" si="21"/>
        <v>0.43959318129653635</v>
      </c>
      <c r="I215" s="120">
        <f t="shared" si="31"/>
        <v>0.1</v>
      </c>
      <c r="J215" s="39">
        <f t="shared" ref="J215:J278" si="34">J214+I215*H215</f>
        <v>2.1289780215384768</v>
      </c>
      <c r="K215" s="120">
        <f t="shared" si="32"/>
        <v>0.4</v>
      </c>
      <c r="L215" s="165">
        <f t="shared" si="33"/>
        <v>1.7583727251861525E-2</v>
      </c>
      <c r="M215" s="165">
        <f t="shared" ref="M215:M278" si="35">IF(J215=$D$133,L215,M214+L215)</f>
        <v>0.8515912086153905</v>
      </c>
      <c r="N215" s="22"/>
      <c r="O215" s="21">
        <f t="shared" si="25"/>
        <v>1.36</v>
      </c>
      <c r="P215" s="21">
        <f t="shared" si="26"/>
        <v>1.2773868129230863</v>
      </c>
      <c r="Q215" s="21">
        <f t="shared" si="27"/>
        <v>2.1289780215384768</v>
      </c>
    </row>
    <row r="216" spans="2:17" x14ac:dyDescent="0.25">
      <c r="B216" s="131">
        <v>1.37</v>
      </c>
      <c r="C216" s="39">
        <v>10.029373396681304</v>
      </c>
      <c r="D216" s="39">
        <v>-8.7072786075357236</v>
      </c>
      <c r="E216" s="39">
        <f t="shared" si="28"/>
        <v>1.3</v>
      </c>
      <c r="F216" s="105">
        <f t="shared" si="29"/>
        <v>8.7293733966813036</v>
      </c>
      <c r="G216" s="39">
        <f t="shared" si="30"/>
        <v>-10.007278607535724</v>
      </c>
      <c r="H216" s="39">
        <f t="shared" ref="H216:H279" si="36">IF(F216&lt;0,,IF(H215=0,F216,F216-F215))</f>
        <v>0.43959318129653902</v>
      </c>
      <c r="I216" s="120">
        <f t="shared" si="31"/>
        <v>0.1</v>
      </c>
      <c r="J216" s="39">
        <f t="shared" si="34"/>
        <v>2.1729373396681306</v>
      </c>
      <c r="K216" s="120">
        <f t="shared" si="32"/>
        <v>0.4</v>
      </c>
      <c r="L216" s="165">
        <f t="shared" si="33"/>
        <v>1.7583727251861525E-2</v>
      </c>
      <c r="M216" s="165">
        <f t="shared" si="35"/>
        <v>0.86917493586725203</v>
      </c>
      <c r="N216" s="22"/>
      <c r="O216" s="21">
        <f t="shared" si="25"/>
        <v>1.37</v>
      </c>
      <c r="P216" s="21">
        <f t="shared" si="26"/>
        <v>1.3037624038008786</v>
      </c>
      <c r="Q216" s="21">
        <f t="shared" si="27"/>
        <v>2.1729373396681306</v>
      </c>
    </row>
    <row r="217" spans="2:17" x14ac:dyDescent="0.25">
      <c r="B217" s="131">
        <v>1.38</v>
      </c>
      <c r="C217" s="39">
        <v>10.468966577977815</v>
      </c>
      <c r="D217" s="39">
        <v>-8.3273243444103553</v>
      </c>
      <c r="E217" s="39">
        <f t="shared" si="28"/>
        <v>1.3</v>
      </c>
      <c r="F217" s="105">
        <f t="shared" si="29"/>
        <v>9.1689665779778142</v>
      </c>
      <c r="G217" s="39">
        <f t="shared" si="30"/>
        <v>-9.627324344410356</v>
      </c>
      <c r="H217" s="39">
        <f t="shared" si="36"/>
        <v>0.43959318129651059</v>
      </c>
      <c r="I217" s="120">
        <f t="shared" si="31"/>
        <v>0.1</v>
      </c>
      <c r="J217" s="39">
        <f t="shared" si="34"/>
        <v>2.2168966577977818</v>
      </c>
      <c r="K217" s="120">
        <f t="shared" si="32"/>
        <v>0.4</v>
      </c>
      <c r="L217" s="165">
        <f t="shared" si="33"/>
        <v>1.758372725186046E-2</v>
      </c>
      <c r="M217" s="165">
        <f t="shared" si="35"/>
        <v>0.88675866311911244</v>
      </c>
      <c r="N217" s="22"/>
      <c r="O217" s="21">
        <f t="shared" si="25"/>
        <v>1.38</v>
      </c>
      <c r="P217" s="21">
        <f t="shared" si="26"/>
        <v>1.3301379946786693</v>
      </c>
      <c r="Q217" s="21">
        <f t="shared" si="27"/>
        <v>2.2168966577977818</v>
      </c>
    </row>
    <row r="218" spans="2:17" x14ac:dyDescent="0.25">
      <c r="B218" s="131">
        <v>1.39</v>
      </c>
      <c r="C218" s="39">
        <v>10.90855975927437</v>
      </c>
      <c r="D218" s="39">
        <v>-7.9473700812849462</v>
      </c>
      <c r="E218" s="39">
        <f t="shared" si="28"/>
        <v>1.3</v>
      </c>
      <c r="F218" s="105">
        <f t="shared" si="29"/>
        <v>9.6085597592743692</v>
      </c>
      <c r="G218" s="39">
        <f t="shared" si="30"/>
        <v>-9.2473700812849469</v>
      </c>
      <c r="H218" s="39">
        <f t="shared" si="36"/>
        <v>0.439593181296555</v>
      </c>
      <c r="I218" s="120">
        <f t="shared" si="31"/>
        <v>0.1</v>
      </c>
      <c r="J218" s="39">
        <f t="shared" si="34"/>
        <v>2.2608559759274374</v>
      </c>
      <c r="K218" s="120">
        <f t="shared" si="32"/>
        <v>0.4</v>
      </c>
      <c r="L218" s="165">
        <f t="shared" si="33"/>
        <v>1.7583727251862236E-2</v>
      </c>
      <c r="M218" s="165">
        <f t="shared" si="35"/>
        <v>0.90434239037097464</v>
      </c>
      <c r="N218" s="22"/>
      <c r="O218" s="21">
        <f t="shared" si="25"/>
        <v>1.39</v>
      </c>
      <c r="P218" s="21">
        <f t="shared" si="26"/>
        <v>1.3565135855564627</v>
      </c>
      <c r="Q218" s="21">
        <f t="shared" si="27"/>
        <v>2.2608559759274374</v>
      </c>
    </row>
    <row r="219" spans="2:17" x14ac:dyDescent="0.25">
      <c r="B219" s="131">
        <v>1.4</v>
      </c>
      <c r="C219" s="39">
        <v>11.348152940570909</v>
      </c>
      <c r="D219" s="39">
        <v>-7.567415818159553</v>
      </c>
      <c r="E219" s="39">
        <f t="shared" si="28"/>
        <v>1.3</v>
      </c>
      <c r="F219" s="105">
        <f t="shared" si="29"/>
        <v>10.048152940570908</v>
      </c>
      <c r="G219" s="39">
        <f t="shared" si="30"/>
        <v>-8.8674158181595537</v>
      </c>
      <c r="H219" s="39">
        <f t="shared" si="36"/>
        <v>0.43959318129653902</v>
      </c>
      <c r="I219" s="120">
        <f t="shared" si="31"/>
        <v>0.1</v>
      </c>
      <c r="J219" s="39">
        <f t="shared" si="34"/>
        <v>2.3048152940570912</v>
      </c>
      <c r="K219" s="120">
        <f t="shared" si="32"/>
        <v>0.4</v>
      </c>
      <c r="L219" s="165">
        <f t="shared" si="33"/>
        <v>1.7583727251861525E-2</v>
      </c>
      <c r="M219" s="165">
        <f t="shared" si="35"/>
        <v>0.92192611762283616</v>
      </c>
      <c r="N219" s="22"/>
      <c r="O219" s="21">
        <f t="shared" si="25"/>
        <v>1.4</v>
      </c>
      <c r="P219" s="21">
        <f t="shared" si="26"/>
        <v>1.382889176434255</v>
      </c>
      <c r="Q219" s="21">
        <f t="shared" si="27"/>
        <v>2.3048152940570912</v>
      </c>
    </row>
    <row r="220" spans="2:17" x14ac:dyDescent="0.25">
      <c r="B220" s="131">
        <v>1.41</v>
      </c>
      <c r="C220" s="39">
        <v>11.787746121867446</v>
      </c>
      <c r="D220" s="39">
        <v>-7.1874615550341616</v>
      </c>
      <c r="E220" s="39">
        <f t="shared" si="28"/>
        <v>1.3</v>
      </c>
      <c r="F220" s="105">
        <f t="shared" si="29"/>
        <v>10.487746121867445</v>
      </c>
      <c r="G220" s="39">
        <f t="shared" si="30"/>
        <v>-8.4874615550341623</v>
      </c>
      <c r="H220" s="39">
        <f t="shared" si="36"/>
        <v>0.43959318129653724</v>
      </c>
      <c r="I220" s="120">
        <f t="shared" si="31"/>
        <v>0.1</v>
      </c>
      <c r="J220" s="39">
        <f t="shared" si="34"/>
        <v>2.348774612186745</v>
      </c>
      <c r="K220" s="120">
        <f t="shared" si="32"/>
        <v>0.4</v>
      </c>
      <c r="L220" s="165">
        <f t="shared" si="33"/>
        <v>1.7583727251861525E-2</v>
      </c>
      <c r="M220" s="165">
        <f t="shared" si="35"/>
        <v>0.93950984487469769</v>
      </c>
      <c r="N220" s="22"/>
      <c r="O220" s="21">
        <f t="shared" si="25"/>
        <v>1.41</v>
      </c>
      <c r="P220" s="21">
        <f t="shared" si="26"/>
        <v>1.4092647673120473</v>
      </c>
      <c r="Q220" s="21">
        <f t="shared" si="27"/>
        <v>2.348774612186745</v>
      </c>
    </row>
    <row r="221" spans="2:17" x14ac:dyDescent="0.25">
      <c r="B221" s="131">
        <v>1.42</v>
      </c>
      <c r="C221" s="39">
        <v>12.227339303163957</v>
      </c>
      <c r="D221" s="39">
        <v>-6.8075072919087969</v>
      </c>
      <c r="E221" s="39">
        <f t="shared" si="28"/>
        <v>1.3</v>
      </c>
      <c r="F221" s="105">
        <f t="shared" si="29"/>
        <v>10.927339303163956</v>
      </c>
      <c r="G221" s="39">
        <f t="shared" si="30"/>
        <v>-8.1075072919087976</v>
      </c>
      <c r="H221" s="39">
        <f t="shared" si="36"/>
        <v>0.43959318129651059</v>
      </c>
      <c r="I221" s="120">
        <f t="shared" si="31"/>
        <v>0.1</v>
      </c>
      <c r="J221" s="39">
        <f t="shared" si="34"/>
        <v>2.3927339303163961</v>
      </c>
      <c r="K221" s="120">
        <f t="shared" si="32"/>
        <v>0.4</v>
      </c>
      <c r="L221" s="165">
        <f t="shared" si="33"/>
        <v>1.758372725186046E-2</v>
      </c>
      <c r="M221" s="165">
        <f t="shared" si="35"/>
        <v>0.9570935721265581</v>
      </c>
      <c r="N221" s="22"/>
      <c r="O221" s="21">
        <f t="shared" si="25"/>
        <v>1.42</v>
      </c>
      <c r="P221" s="21">
        <f t="shared" si="26"/>
        <v>1.435640358189838</v>
      </c>
      <c r="Q221" s="21">
        <f t="shared" si="27"/>
        <v>2.3927339303163961</v>
      </c>
    </row>
    <row r="222" spans="2:17" x14ac:dyDescent="0.25">
      <c r="B222" s="131">
        <v>1.43</v>
      </c>
      <c r="C222" s="39">
        <v>12.666932484460467</v>
      </c>
      <c r="D222" s="39">
        <v>-6.4275530287834322</v>
      </c>
      <c r="E222" s="39">
        <f t="shared" si="28"/>
        <v>1.3</v>
      </c>
      <c r="F222" s="105">
        <f t="shared" si="29"/>
        <v>11.366932484460467</v>
      </c>
      <c r="G222" s="39">
        <f t="shared" si="30"/>
        <v>-7.727553028783432</v>
      </c>
      <c r="H222" s="39">
        <f t="shared" si="36"/>
        <v>0.43959318129651059</v>
      </c>
      <c r="I222" s="120">
        <f t="shared" si="31"/>
        <v>0.1</v>
      </c>
      <c r="J222" s="39">
        <f t="shared" si="34"/>
        <v>2.4366932484460473</v>
      </c>
      <c r="K222" s="120">
        <f t="shared" si="32"/>
        <v>0.4</v>
      </c>
      <c r="L222" s="165">
        <f t="shared" si="33"/>
        <v>1.758372725186046E-2</v>
      </c>
      <c r="M222" s="165">
        <f t="shared" si="35"/>
        <v>0.97467729937841852</v>
      </c>
      <c r="N222" s="22"/>
      <c r="O222" s="21">
        <f t="shared" si="25"/>
        <v>1.43</v>
      </c>
      <c r="P222" s="21">
        <f t="shared" si="26"/>
        <v>1.4620159490676288</v>
      </c>
      <c r="Q222" s="21">
        <f t="shared" si="27"/>
        <v>2.4366932484460473</v>
      </c>
    </row>
    <row r="223" spans="2:17" x14ac:dyDescent="0.25">
      <c r="B223" s="131">
        <v>1.44</v>
      </c>
      <c r="C223" s="39">
        <v>13.106525665757005</v>
      </c>
      <c r="D223" s="39">
        <v>-6.0475987656580408</v>
      </c>
      <c r="E223" s="39">
        <f t="shared" si="28"/>
        <v>1.3</v>
      </c>
      <c r="F223" s="105">
        <f t="shared" si="29"/>
        <v>11.806525665757004</v>
      </c>
      <c r="G223" s="39">
        <f t="shared" si="30"/>
        <v>-7.3475987656580406</v>
      </c>
      <c r="H223" s="39">
        <f t="shared" si="36"/>
        <v>0.43959318129653724</v>
      </c>
      <c r="I223" s="120">
        <f t="shared" si="31"/>
        <v>0.1</v>
      </c>
      <c r="J223" s="39">
        <f>J222+I223*H223</f>
        <v>2.4806525665757011</v>
      </c>
      <c r="K223" s="120">
        <f t="shared" si="32"/>
        <v>0.4</v>
      </c>
      <c r="L223" s="165">
        <f t="shared" si="33"/>
        <v>1.7583727251861525E-2</v>
      </c>
      <c r="M223" s="165">
        <f t="shared" si="35"/>
        <v>0.99226102663028004</v>
      </c>
      <c r="N223" s="22"/>
      <c r="O223" s="21">
        <f t="shared" si="25"/>
        <v>1.44</v>
      </c>
      <c r="P223" s="21">
        <f t="shared" si="26"/>
        <v>1.4883915399454211</v>
      </c>
      <c r="Q223" s="21">
        <f t="shared" si="27"/>
        <v>2.4806525665757011</v>
      </c>
    </row>
    <row r="224" spans="2:17" x14ac:dyDescent="0.25">
      <c r="B224" s="131">
        <v>1.45</v>
      </c>
      <c r="C224" s="39">
        <v>13.54611884705356</v>
      </c>
      <c r="D224" s="39">
        <v>-5.6676445025326316</v>
      </c>
      <c r="E224" s="39">
        <f t="shared" si="28"/>
        <v>1.3</v>
      </c>
      <c r="F224" s="105">
        <f t="shared" si="29"/>
        <v>12.246118847053559</v>
      </c>
      <c r="G224" s="39">
        <f t="shared" si="30"/>
        <v>-6.9676445025326315</v>
      </c>
      <c r="H224" s="39">
        <f t="shared" si="36"/>
        <v>0.439593181296555</v>
      </c>
      <c r="I224" s="120">
        <f t="shared" si="31"/>
        <v>0.1</v>
      </c>
      <c r="J224" s="39">
        <f t="shared" si="34"/>
        <v>2.5246118847053567</v>
      </c>
      <c r="K224" s="120">
        <f t="shared" si="32"/>
        <v>0.4</v>
      </c>
      <c r="L224" s="165">
        <f t="shared" si="33"/>
        <v>1.7583727251862236E-2</v>
      </c>
      <c r="M224" s="165">
        <f t="shared" si="35"/>
        <v>1.0098447538821422</v>
      </c>
      <c r="N224" s="22"/>
      <c r="O224" s="21">
        <f t="shared" si="25"/>
        <v>1.45</v>
      </c>
      <c r="P224" s="21">
        <f t="shared" si="26"/>
        <v>1.5147671308232145</v>
      </c>
      <c r="Q224" s="21">
        <f t="shared" si="27"/>
        <v>2.5246118847053567</v>
      </c>
    </row>
    <row r="225" spans="2:17" x14ac:dyDescent="0.25">
      <c r="B225" s="131">
        <v>1.46</v>
      </c>
      <c r="C225" s="39">
        <v>13.985712028350099</v>
      </c>
      <c r="D225" s="39">
        <v>-5.2876902394072385</v>
      </c>
      <c r="E225" s="39">
        <f t="shared" si="28"/>
        <v>1.3</v>
      </c>
      <c r="F225" s="105">
        <f t="shared" si="29"/>
        <v>12.685712028350098</v>
      </c>
      <c r="G225" s="39">
        <f t="shared" si="30"/>
        <v>-6.5876902394072383</v>
      </c>
      <c r="H225" s="39">
        <f t="shared" si="36"/>
        <v>0.43959318129653902</v>
      </c>
      <c r="I225" s="120">
        <f t="shared" si="31"/>
        <v>0.1</v>
      </c>
      <c r="J225" s="39">
        <f t="shared" si="34"/>
        <v>2.5685712028350105</v>
      </c>
      <c r="K225" s="120">
        <f t="shared" si="32"/>
        <v>0.4</v>
      </c>
      <c r="L225" s="165">
        <f t="shared" si="33"/>
        <v>1.7583727251861525E-2</v>
      </c>
      <c r="M225" s="165">
        <f t="shared" si="35"/>
        <v>1.0274284811340038</v>
      </c>
      <c r="N225" s="22"/>
      <c r="O225" s="21">
        <f t="shared" si="25"/>
        <v>1.46</v>
      </c>
      <c r="P225" s="21">
        <f t="shared" si="26"/>
        <v>1.5411427217010067</v>
      </c>
      <c r="Q225" s="21">
        <f t="shared" si="27"/>
        <v>2.5685712028350105</v>
      </c>
    </row>
    <row r="226" spans="2:17" x14ac:dyDescent="0.25">
      <c r="B226" s="131">
        <v>1.47</v>
      </c>
      <c r="C226" s="39">
        <v>14.42530520964665</v>
      </c>
      <c r="D226" s="39">
        <v>-4.9077359762818293</v>
      </c>
      <c r="E226" s="39">
        <f t="shared" si="28"/>
        <v>1.3</v>
      </c>
      <c r="F226" s="105">
        <f t="shared" si="29"/>
        <v>13.125305209646649</v>
      </c>
      <c r="G226" s="39">
        <f t="shared" si="30"/>
        <v>-6.2077359762818292</v>
      </c>
      <c r="H226" s="39">
        <f t="shared" si="36"/>
        <v>0.43959318129655145</v>
      </c>
      <c r="I226" s="120">
        <f t="shared" si="31"/>
        <v>0.1</v>
      </c>
      <c r="J226" s="39">
        <f t="shared" si="34"/>
        <v>2.6125305209646656</v>
      </c>
      <c r="K226" s="120">
        <f t="shared" si="32"/>
        <v>0.4</v>
      </c>
      <c r="L226" s="165">
        <f t="shared" si="33"/>
        <v>1.7583727251862059E-2</v>
      </c>
      <c r="M226" s="165">
        <f t="shared" si="35"/>
        <v>1.0450122083858657</v>
      </c>
      <c r="N226" s="22"/>
      <c r="O226" s="21">
        <f t="shared" si="25"/>
        <v>1.47</v>
      </c>
      <c r="P226" s="21">
        <f t="shared" si="26"/>
        <v>1.5675183125787999</v>
      </c>
      <c r="Q226" s="21">
        <f t="shared" si="27"/>
        <v>2.6125305209646656</v>
      </c>
    </row>
    <row r="227" spans="2:17" x14ac:dyDescent="0.25">
      <c r="B227" s="131">
        <v>1.48</v>
      </c>
      <c r="C227" s="39">
        <v>14.864898390943193</v>
      </c>
      <c r="D227" s="39">
        <v>-4.5277817131564326</v>
      </c>
      <c r="E227" s="39">
        <f t="shared" si="28"/>
        <v>1.3</v>
      </c>
      <c r="F227" s="105">
        <f t="shared" si="29"/>
        <v>13.564898390943192</v>
      </c>
      <c r="G227" s="39">
        <f t="shared" si="30"/>
        <v>-5.8277817131564325</v>
      </c>
      <c r="H227" s="39">
        <f t="shared" si="36"/>
        <v>0.43959318129654257</v>
      </c>
      <c r="I227" s="120">
        <f t="shared" si="31"/>
        <v>0.1</v>
      </c>
      <c r="J227" s="39">
        <f t="shared" si="34"/>
        <v>2.6564898390943199</v>
      </c>
      <c r="K227" s="120">
        <f t="shared" si="32"/>
        <v>0.4</v>
      </c>
      <c r="L227" s="165">
        <f t="shared" si="33"/>
        <v>1.7583727251861702E-2</v>
      </c>
      <c r="M227" s="165">
        <f t="shared" si="35"/>
        <v>1.0625959356377275</v>
      </c>
      <c r="N227" s="22"/>
      <c r="O227" s="21">
        <f t="shared" si="25"/>
        <v>1.48</v>
      </c>
      <c r="P227" s="21">
        <f t="shared" si="26"/>
        <v>1.5938939034565924</v>
      </c>
      <c r="Q227" s="21">
        <f t="shared" si="27"/>
        <v>2.6564898390943199</v>
      </c>
    </row>
    <row r="228" spans="2:17" x14ac:dyDescent="0.25">
      <c r="B228" s="131">
        <v>1.49</v>
      </c>
      <c r="C228" s="39">
        <v>15.304491572239744</v>
      </c>
      <c r="D228" s="39">
        <v>-4.147827450031027</v>
      </c>
      <c r="E228" s="39">
        <f t="shared" si="28"/>
        <v>1.3</v>
      </c>
      <c r="F228" s="105">
        <f t="shared" si="29"/>
        <v>14.004491572239743</v>
      </c>
      <c r="G228" s="39">
        <f t="shared" si="30"/>
        <v>-5.4478274500310269</v>
      </c>
      <c r="H228" s="39">
        <f t="shared" si="36"/>
        <v>0.43959318129655145</v>
      </c>
      <c r="I228" s="120">
        <f t="shared" si="31"/>
        <v>0.1</v>
      </c>
      <c r="J228" s="39">
        <f t="shared" si="34"/>
        <v>2.700449157223975</v>
      </c>
      <c r="K228" s="120">
        <f t="shared" si="32"/>
        <v>0.4</v>
      </c>
      <c r="L228" s="165">
        <f t="shared" si="33"/>
        <v>1.7583727251862059E-2</v>
      </c>
      <c r="M228" s="165">
        <f t="shared" si="35"/>
        <v>1.0801796628895894</v>
      </c>
      <c r="N228" s="22"/>
      <c r="O228" s="21">
        <f t="shared" si="25"/>
        <v>1.49</v>
      </c>
      <c r="P228" s="21">
        <f t="shared" si="26"/>
        <v>1.6202694943343856</v>
      </c>
      <c r="Q228" s="21">
        <f t="shared" si="27"/>
        <v>2.700449157223975</v>
      </c>
    </row>
    <row r="229" spans="2:17" x14ac:dyDescent="0.25">
      <c r="B229" s="131">
        <v>1.5</v>
      </c>
      <c r="C229" s="39">
        <v>15.744084753536356</v>
      </c>
      <c r="D229" s="39">
        <v>-3.7678731869055611</v>
      </c>
      <c r="E229" s="39">
        <f t="shared" si="28"/>
        <v>1.3</v>
      </c>
      <c r="F229" s="105">
        <f t="shared" si="29"/>
        <v>14.444084753536355</v>
      </c>
      <c r="G229" s="39">
        <f t="shared" si="30"/>
        <v>-5.0678731869055609</v>
      </c>
      <c r="H229" s="39">
        <f t="shared" si="36"/>
        <v>0.43959318129661185</v>
      </c>
      <c r="I229" s="120">
        <f t="shared" si="31"/>
        <v>0.1</v>
      </c>
      <c r="J229" s="39">
        <f t="shared" si="34"/>
        <v>2.7444084753536364</v>
      </c>
      <c r="K229" s="120">
        <f t="shared" si="32"/>
        <v>0.4</v>
      </c>
      <c r="L229" s="165">
        <f t="shared" si="33"/>
        <v>1.7583727251864547E-2</v>
      </c>
      <c r="M229" s="165">
        <f t="shared" si="35"/>
        <v>1.0977633901414541</v>
      </c>
      <c r="N229" s="22"/>
      <c r="O229" s="21">
        <f t="shared" si="25"/>
        <v>1.5</v>
      </c>
      <c r="P229" s="21">
        <f t="shared" si="26"/>
        <v>1.6466450852121823</v>
      </c>
      <c r="Q229" s="21">
        <f t="shared" si="27"/>
        <v>2.7444084753536364</v>
      </c>
    </row>
    <row r="230" spans="2:17" x14ac:dyDescent="0.25">
      <c r="B230" s="131">
        <v>1.51</v>
      </c>
      <c r="C230" s="39">
        <v>16.183677934832907</v>
      </c>
      <c r="D230" s="39">
        <v>-3.3879189237801555</v>
      </c>
      <c r="E230" s="39">
        <f t="shared" si="28"/>
        <v>1.3</v>
      </c>
      <c r="F230" s="105">
        <f t="shared" si="29"/>
        <v>14.883677934832907</v>
      </c>
      <c r="G230" s="39">
        <f t="shared" si="30"/>
        <v>-4.6879189237801553</v>
      </c>
      <c r="H230" s="39">
        <f t="shared" si="36"/>
        <v>0.43959318129655145</v>
      </c>
      <c r="I230" s="120">
        <f t="shared" si="31"/>
        <v>0.1</v>
      </c>
      <c r="J230" s="39">
        <f t="shared" si="34"/>
        <v>2.7883677934832916</v>
      </c>
      <c r="K230" s="120">
        <f t="shared" si="32"/>
        <v>0.4</v>
      </c>
      <c r="L230" s="165">
        <f t="shared" si="33"/>
        <v>1.7583727251862059E-2</v>
      </c>
      <c r="M230" s="165">
        <f t="shared" si="35"/>
        <v>1.115347117393316</v>
      </c>
      <c r="N230" s="22"/>
      <c r="O230" s="21">
        <f t="shared" si="25"/>
        <v>1.51</v>
      </c>
      <c r="P230" s="21">
        <f t="shared" si="26"/>
        <v>1.6730206760899755</v>
      </c>
      <c r="Q230" s="21">
        <f t="shared" si="27"/>
        <v>2.7883677934832916</v>
      </c>
    </row>
    <row r="231" spans="2:17" x14ac:dyDescent="0.25">
      <c r="B231" s="131">
        <v>1.52</v>
      </c>
      <c r="C231" s="39">
        <v>16.623271116129445</v>
      </c>
      <c r="D231" s="39">
        <v>-3.0079646606547641</v>
      </c>
      <c r="E231" s="39">
        <f t="shared" si="28"/>
        <v>1.3</v>
      </c>
      <c r="F231" s="105">
        <f t="shared" si="29"/>
        <v>15.323271116129444</v>
      </c>
      <c r="G231" s="39">
        <f t="shared" si="30"/>
        <v>-4.3079646606547639</v>
      </c>
      <c r="H231" s="39">
        <f t="shared" si="36"/>
        <v>0.43959318129653724</v>
      </c>
      <c r="I231" s="120">
        <f t="shared" si="31"/>
        <v>0.1</v>
      </c>
      <c r="J231" s="39">
        <f t="shared" si="34"/>
        <v>2.8323271116129454</v>
      </c>
      <c r="K231" s="120">
        <f t="shared" si="32"/>
        <v>0.4</v>
      </c>
      <c r="L231" s="165">
        <f t="shared" si="33"/>
        <v>1.7583727251861525E-2</v>
      </c>
      <c r="M231" s="165">
        <f t="shared" si="35"/>
        <v>1.1329308446451776</v>
      </c>
      <c r="N231" s="22"/>
      <c r="O231" s="21">
        <f t="shared" si="25"/>
        <v>1.52</v>
      </c>
      <c r="P231" s="21">
        <f t="shared" si="26"/>
        <v>1.6993962669677678</v>
      </c>
      <c r="Q231" s="21">
        <f t="shared" si="27"/>
        <v>2.8323271116129454</v>
      </c>
    </row>
    <row r="232" spans="2:17" x14ac:dyDescent="0.25">
      <c r="B232" s="131">
        <v>1.53</v>
      </c>
      <c r="C232" s="39">
        <v>17.062864297426003</v>
      </c>
      <c r="D232" s="39">
        <v>-2.6280103975293514</v>
      </c>
      <c r="E232" s="39">
        <f t="shared" si="28"/>
        <v>1.3</v>
      </c>
      <c r="F232" s="105">
        <f t="shared" si="29"/>
        <v>15.762864297426002</v>
      </c>
      <c r="G232" s="39">
        <f t="shared" si="30"/>
        <v>-3.9280103975293512</v>
      </c>
      <c r="H232" s="39">
        <f t="shared" si="36"/>
        <v>0.43959318129655856</v>
      </c>
      <c r="I232" s="120">
        <f t="shared" si="31"/>
        <v>0.1</v>
      </c>
      <c r="J232" s="39">
        <f t="shared" si="34"/>
        <v>2.8762864297426014</v>
      </c>
      <c r="K232" s="120">
        <f t="shared" si="32"/>
        <v>0.4</v>
      </c>
      <c r="L232" s="165">
        <f t="shared" si="33"/>
        <v>1.7583727251862413E-2</v>
      </c>
      <c r="M232" s="165">
        <f t="shared" si="35"/>
        <v>1.15051457189704</v>
      </c>
      <c r="N232" s="22"/>
      <c r="O232" s="21">
        <f t="shared" si="25"/>
        <v>1.53</v>
      </c>
      <c r="P232" s="21">
        <f t="shared" si="26"/>
        <v>1.7257718578455614</v>
      </c>
      <c r="Q232" s="21">
        <f t="shared" si="27"/>
        <v>2.8762864297426014</v>
      </c>
    </row>
    <row r="233" spans="2:17" x14ac:dyDescent="0.25">
      <c r="B233" s="131">
        <v>1.54</v>
      </c>
      <c r="C233" s="39">
        <v>17.50245747872254</v>
      </c>
      <c r="D233" s="39">
        <v>-2.2480561344039565</v>
      </c>
      <c r="E233" s="39">
        <f t="shared" si="28"/>
        <v>1.3</v>
      </c>
      <c r="F233" s="105">
        <f t="shared" si="29"/>
        <v>16.20245747872254</v>
      </c>
      <c r="G233" s="39">
        <f t="shared" si="30"/>
        <v>-3.5480561344039563</v>
      </c>
      <c r="H233" s="39">
        <f t="shared" si="36"/>
        <v>0.43959318129653724</v>
      </c>
      <c r="I233" s="120">
        <f t="shared" si="31"/>
        <v>0.1</v>
      </c>
      <c r="J233" s="39">
        <f t="shared" si="34"/>
        <v>2.9202457478722552</v>
      </c>
      <c r="K233" s="120">
        <f t="shared" si="32"/>
        <v>0.4</v>
      </c>
      <c r="L233" s="165">
        <f t="shared" si="33"/>
        <v>1.7583727251861525E-2</v>
      </c>
      <c r="M233" s="165">
        <f t="shared" si="35"/>
        <v>1.1680982991489015</v>
      </c>
      <c r="N233" s="22"/>
      <c r="O233" s="21">
        <f t="shared" si="25"/>
        <v>1.54</v>
      </c>
      <c r="P233" s="21">
        <f t="shared" si="26"/>
        <v>1.7521474487233537</v>
      </c>
      <c r="Q233" s="21">
        <f t="shared" si="27"/>
        <v>2.9202457478722552</v>
      </c>
    </row>
    <row r="234" spans="2:17" x14ac:dyDescent="0.25">
      <c r="B234" s="131">
        <v>1.55</v>
      </c>
      <c r="C234" s="39">
        <v>17.942050660019007</v>
      </c>
      <c r="D234" s="39">
        <v>-1.8681018712786397</v>
      </c>
      <c r="E234" s="39">
        <f t="shared" si="28"/>
        <v>1.3</v>
      </c>
      <c r="F234" s="105">
        <f t="shared" si="29"/>
        <v>16.642050660019006</v>
      </c>
      <c r="G234" s="39">
        <f t="shared" si="30"/>
        <v>-3.1681018712786395</v>
      </c>
      <c r="H234" s="39">
        <f t="shared" si="36"/>
        <v>0.43959318129646618</v>
      </c>
      <c r="I234" s="120">
        <f t="shared" si="31"/>
        <v>0.1</v>
      </c>
      <c r="J234" s="39">
        <f t="shared" si="34"/>
        <v>2.9642050660019019</v>
      </c>
      <c r="K234" s="120">
        <f t="shared" si="32"/>
        <v>0.4</v>
      </c>
      <c r="L234" s="165">
        <f t="shared" si="33"/>
        <v>1.7583727251858684E-2</v>
      </c>
      <c r="M234" s="165">
        <f t="shared" si="35"/>
        <v>1.1856820264007601</v>
      </c>
      <c r="N234" s="22"/>
      <c r="O234" s="21">
        <f t="shared" si="25"/>
        <v>1.55</v>
      </c>
      <c r="P234" s="21">
        <f t="shared" si="26"/>
        <v>1.7785230396011418</v>
      </c>
      <c r="Q234" s="21">
        <f t="shared" si="27"/>
        <v>2.9642050660019019</v>
      </c>
    </row>
    <row r="235" spans="2:17" x14ac:dyDescent="0.25">
      <c r="B235" s="131">
        <v>1.56</v>
      </c>
      <c r="C235" s="39">
        <v>18.381643841315558</v>
      </c>
      <c r="D235" s="39">
        <v>-1.4881476081532341</v>
      </c>
      <c r="E235" s="39">
        <f t="shared" si="28"/>
        <v>1.3</v>
      </c>
      <c r="F235" s="105">
        <f t="shared" si="29"/>
        <v>17.081643841315557</v>
      </c>
      <c r="G235" s="39">
        <f t="shared" si="30"/>
        <v>-2.7881476081532339</v>
      </c>
      <c r="H235" s="39">
        <f t="shared" si="36"/>
        <v>0.43959318129655145</v>
      </c>
      <c r="I235" s="120">
        <f t="shared" si="31"/>
        <v>0.1</v>
      </c>
      <c r="J235" s="39">
        <f t="shared" si="34"/>
        <v>3.0081643841315571</v>
      </c>
      <c r="K235" s="120">
        <f t="shared" si="32"/>
        <v>0.4</v>
      </c>
      <c r="L235" s="165">
        <f t="shared" si="33"/>
        <v>1.7583727251862059E-2</v>
      </c>
      <c r="M235" s="165">
        <f t="shared" si="35"/>
        <v>1.2032657536526221</v>
      </c>
      <c r="N235" s="22"/>
      <c r="O235" s="21">
        <f t="shared" si="25"/>
        <v>1.56</v>
      </c>
      <c r="P235" s="21">
        <f t="shared" si="26"/>
        <v>1.804898630478935</v>
      </c>
      <c r="Q235" s="21">
        <f t="shared" si="27"/>
        <v>3.0081643841315571</v>
      </c>
    </row>
    <row r="236" spans="2:17" x14ac:dyDescent="0.25">
      <c r="B236" s="131">
        <v>1.57</v>
      </c>
      <c r="C236" s="39">
        <v>18.821237022612095</v>
      </c>
      <c r="D236" s="39">
        <v>-1.1081933450278427</v>
      </c>
      <c r="E236" s="39">
        <f t="shared" si="28"/>
        <v>1.3</v>
      </c>
      <c r="F236" s="105">
        <f t="shared" si="29"/>
        <v>17.521237022612095</v>
      </c>
      <c r="G236" s="39">
        <f t="shared" si="30"/>
        <v>-2.4081933450278425</v>
      </c>
      <c r="H236" s="39">
        <f t="shared" si="36"/>
        <v>0.43959318129653724</v>
      </c>
      <c r="I236" s="120">
        <f t="shared" si="31"/>
        <v>0.1</v>
      </c>
      <c r="J236" s="39">
        <f t="shared" si="34"/>
        <v>3.0521237022612109</v>
      </c>
      <c r="K236" s="120">
        <f t="shared" si="32"/>
        <v>0.4</v>
      </c>
      <c r="L236" s="165">
        <f t="shared" si="33"/>
        <v>1.7583727251861525E-2</v>
      </c>
      <c r="M236" s="165">
        <f t="shared" si="35"/>
        <v>1.2208494809044836</v>
      </c>
      <c r="N236" s="22"/>
      <c r="O236" s="21">
        <f t="shared" si="25"/>
        <v>1.57</v>
      </c>
      <c r="P236" s="21">
        <f t="shared" si="26"/>
        <v>1.8312742213567272</v>
      </c>
      <c r="Q236" s="21">
        <f t="shared" si="27"/>
        <v>3.0521237022612109</v>
      </c>
    </row>
    <row r="237" spans="2:17" x14ac:dyDescent="0.25">
      <c r="B237" s="131">
        <v>1.58</v>
      </c>
      <c r="C237" s="39">
        <v>19.260830203908633</v>
      </c>
      <c r="D237" s="39">
        <v>-0.72823908190245135</v>
      </c>
      <c r="E237" s="39">
        <f t="shared" si="28"/>
        <v>1.3</v>
      </c>
      <c r="F237" s="105">
        <f t="shared" si="29"/>
        <v>17.960830203908632</v>
      </c>
      <c r="G237" s="39">
        <f t="shared" si="30"/>
        <v>-2.0282390819024512</v>
      </c>
      <c r="H237" s="39">
        <f t="shared" si="36"/>
        <v>0.43959318129653724</v>
      </c>
      <c r="I237" s="120">
        <f t="shared" si="31"/>
        <v>0.1</v>
      </c>
      <c r="J237" s="39">
        <f t="shared" si="34"/>
        <v>3.0960830203908647</v>
      </c>
      <c r="K237" s="120">
        <f t="shared" si="32"/>
        <v>0.4</v>
      </c>
      <c r="L237" s="165">
        <f t="shared" si="33"/>
        <v>1.7583727251861525E-2</v>
      </c>
      <c r="M237" s="165">
        <f t="shared" si="35"/>
        <v>1.2384332081563452</v>
      </c>
      <c r="N237" s="22"/>
      <c r="O237" s="21">
        <f t="shared" si="25"/>
        <v>1.58</v>
      </c>
      <c r="P237" s="21">
        <f t="shared" si="26"/>
        <v>1.8576498122345195</v>
      </c>
      <c r="Q237" s="21">
        <f t="shared" si="27"/>
        <v>3.0960830203908647</v>
      </c>
    </row>
    <row r="238" spans="2:17" x14ac:dyDescent="0.25">
      <c r="B238" s="131">
        <v>1.59</v>
      </c>
      <c r="C238" s="39">
        <v>19.700423385205191</v>
      </c>
      <c r="D238" s="39">
        <v>-0.3482848187770351</v>
      </c>
      <c r="E238" s="39">
        <f t="shared" si="28"/>
        <v>1.3</v>
      </c>
      <c r="F238" s="105">
        <f t="shared" si="29"/>
        <v>18.40042338520519</v>
      </c>
      <c r="G238" s="39">
        <f t="shared" si="30"/>
        <v>-1.6482848187770351</v>
      </c>
      <c r="H238" s="39">
        <f t="shared" si="36"/>
        <v>0.43959318129655856</v>
      </c>
      <c r="I238" s="120">
        <f t="shared" si="31"/>
        <v>0.1</v>
      </c>
      <c r="J238" s="39">
        <f t="shared" si="34"/>
        <v>3.1400423385205207</v>
      </c>
      <c r="K238" s="120">
        <f t="shared" si="32"/>
        <v>0.4</v>
      </c>
      <c r="L238" s="165">
        <f t="shared" si="33"/>
        <v>1.7583727251862413E-2</v>
      </c>
      <c r="M238" s="165">
        <f t="shared" si="35"/>
        <v>1.2560169354082076</v>
      </c>
      <c r="N238" s="22"/>
      <c r="O238" s="21">
        <f t="shared" si="25"/>
        <v>1.59</v>
      </c>
      <c r="P238" s="21">
        <f t="shared" si="26"/>
        <v>1.8840254031123131</v>
      </c>
      <c r="Q238" s="21">
        <f t="shared" si="27"/>
        <v>3.1400423385205207</v>
      </c>
    </row>
    <row r="239" spans="2:17" x14ac:dyDescent="0.25">
      <c r="B239" s="131">
        <v>1.6</v>
      </c>
      <c r="C239" s="39">
        <v>20.140016566501728</v>
      </c>
      <c r="D239" s="39">
        <v>3.1669444348356279E-2</v>
      </c>
      <c r="E239" s="39">
        <f t="shared" si="28"/>
        <v>1.3</v>
      </c>
      <c r="F239" s="105">
        <f t="shared" si="29"/>
        <v>18.840016566501728</v>
      </c>
      <c r="G239" s="39">
        <f t="shared" si="30"/>
        <v>-1.2683305556516438</v>
      </c>
      <c r="H239" s="39">
        <f t="shared" si="36"/>
        <v>0.43959318129653724</v>
      </c>
      <c r="I239" s="120">
        <f t="shared" si="31"/>
        <v>0.1</v>
      </c>
      <c r="J239" s="39">
        <f t="shared" si="34"/>
        <v>3.1840016566501745</v>
      </c>
      <c r="K239" s="120">
        <f t="shared" si="32"/>
        <v>0.4</v>
      </c>
      <c r="L239" s="165">
        <f t="shared" si="33"/>
        <v>1.7583727251861525E-2</v>
      </c>
      <c r="M239" s="165">
        <f t="shared" si="35"/>
        <v>1.2736006626600691</v>
      </c>
      <c r="N239" s="22"/>
      <c r="O239" s="21">
        <f t="shared" si="25"/>
        <v>1.6</v>
      </c>
      <c r="P239" s="21">
        <f t="shared" si="26"/>
        <v>1.9104009939901054</v>
      </c>
      <c r="Q239" s="21">
        <f t="shared" si="27"/>
        <v>3.1840016566501745</v>
      </c>
    </row>
    <row r="240" spans="2:17" x14ac:dyDescent="0.25">
      <c r="B240" s="131">
        <v>1.61</v>
      </c>
      <c r="C240" s="39">
        <v>20.579609747798283</v>
      </c>
      <c r="D240" s="39">
        <v>0.41162370747376542</v>
      </c>
      <c r="E240" s="39">
        <f t="shared" si="28"/>
        <v>1.3</v>
      </c>
      <c r="F240" s="105">
        <f t="shared" si="29"/>
        <v>19.279609747798283</v>
      </c>
      <c r="G240" s="39">
        <f t="shared" si="30"/>
        <v>-0.88837629252623462</v>
      </c>
      <c r="H240" s="39">
        <f t="shared" si="36"/>
        <v>0.439593181296555</v>
      </c>
      <c r="I240" s="120">
        <f t="shared" si="31"/>
        <v>0.15000000000000002</v>
      </c>
      <c r="J240" s="39">
        <f t="shared" si="34"/>
        <v>3.2499406338446577</v>
      </c>
      <c r="K240" s="120">
        <f t="shared" si="32"/>
        <v>0.4</v>
      </c>
      <c r="L240" s="165">
        <f t="shared" si="33"/>
        <v>2.6375590877793266E-2</v>
      </c>
      <c r="M240" s="165">
        <f t="shared" si="35"/>
        <v>1.2999762535378623</v>
      </c>
      <c r="N240" s="22"/>
      <c r="O240" s="21">
        <f t="shared" si="25"/>
        <v>1.61</v>
      </c>
      <c r="P240" s="21">
        <f t="shared" si="26"/>
        <v>1.9499643803067954</v>
      </c>
      <c r="Q240" s="21">
        <f t="shared" si="27"/>
        <v>3.2499406338446577</v>
      </c>
    </row>
    <row r="241" spans="2:17" x14ac:dyDescent="0.25">
      <c r="B241" s="131">
        <v>1.62</v>
      </c>
      <c r="C241" s="39">
        <v>21.019202929094821</v>
      </c>
      <c r="D241" s="39">
        <v>0.7915779705991568</v>
      </c>
      <c r="E241" s="39">
        <f t="shared" si="28"/>
        <v>1.3</v>
      </c>
      <c r="F241" s="105">
        <f t="shared" si="29"/>
        <v>19.71920292909482</v>
      </c>
      <c r="G241" s="39">
        <f t="shared" si="30"/>
        <v>-0.50842202940084325</v>
      </c>
      <c r="H241" s="39">
        <f t="shared" si="36"/>
        <v>0.43959318129653724</v>
      </c>
      <c r="I241" s="120">
        <f t="shared" si="31"/>
        <v>0.15000000000000002</v>
      </c>
      <c r="J241" s="39">
        <f t="shared" si="34"/>
        <v>3.3158796110391382</v>
      </c>
      <c r="K241" s="120">
        <f t="shared" si="32"/>
        <v>0.4</v>
      </c>
      <c r="L241" s="165">
        <f t="shared" si="33"/>
        <v>2.6375590877792201E-2</v>
      </c>
      <c r="M241" s="165">
        <f t="shared" si="35"/>
        <v>1.3263518444156546</v>
      </c>
      <c r="N241" s="22"/>
      <c r="O241" s="21">
        <f t="shared" si="25"/>
        <v>1.62</v>
      </c>
      <c r="P241" s="21">
        <f t="shared" si="26"/>
        <v>1.9895277666234836</v>
      </c>
      <c r="Q241" s="21">
        <f t="shared" si="27"/>
        <v>3.3158796110391382</v>
      </c>
    </row>
    <row r="242" spans="2:17" x14ac:dyDescent="0.25">
      <c r="B242" s="131">
        <v>1.63</v>
      </c>
      <c r="C242" s="39">
        <v>21.458796110391287</v>
      </c>
      <c r="D242" s="39">
        <v>1.1715322337244771</v>
      </c>
      <c r="E242" s="39">
        <f t="shared" si="28"/>
        <v>1.3</v>
      </c>
      <c r="F242" s="105">
        <f t="shared" si="29"/>
        <v>20.158796110391286</v>
      </c>
      <c r="G242" s="39">
        <f t="shared" si="30"/>
        <v>-0.12846776627552292</v>
      </c>
      <c r="H242" s="39">
        <f t="shared" si="36"/>
        <v>0.43959318129646618</v>
      </c>
      <c r="I242" s="120">
        <f t="shared" si="31"/>
        <v>0.15000000000000002</v>
      </c>
      <c r="J242" s="39">
        <f t="shared" si="34"/>
        <v>3.381818588233608</v>
      </c>
      <c r="K242" s="120">
        <f t="shared" si="32"/>
        <v>0.4</v>
      </c>
      <c r="L242" s="165">
        <f t="shared" si="33"/>
        <v>2.6375590877787937E-2</v>
      </c>
      <c r="M242" s="165">
        <f t="shared" si="35"/>
        <v>1.3527274352934424</v>
      </c>
      <c r="N242" s="22"/>
      <c r="O242" s="21">
        <f t="shared" si="25"/>
        <v>1.63</v>
      </c>
      <c r="P242" s="21">
        <f t="shared" si="26"/>
        <v>2.0290911529401656</v>
      </c>
      <c r="Q242" s="21">
        <f t="shared" si="27"/>
        <v>3.381818588233608</v>
      </c>
    </row>
    <row r="243" spans="2:17" x14ac:dyDescent="0.25">
      <c r="B243" s="131">
        <v>1.64</v>
      </c>
      <c r="C243" s="39">
        <v>21.898389291687842</v>
      </c>
      <c r="D243" s="39">
        <v>1.5514864968498863</v>
      </c>
      <c r="E243" s="39">
        <f t="shared" si="28"/>
        <v>1.3</v>
      </c>
      <c r="F243" s="105">
        <f t="shared" si="29"/>
        <v>20.598389291687841</v>
      </c>
      <c r="G243" s="39">
        <f t="shared" si="30"/>
        <v>0.25148649684988622</v>
      </c>
      <c r="H243" s="39">
        <f t="shared" si="36"/>
        <v>0.439593181296555</v>
      </c>
      <c r="I243" s="120">
        <f t="shared" si="31"/>
        <v>0.15000000000000002</v>
      </c>
      <c r="J243" s="39">
        <f t="shared" si="34"/>
        <v>3.4477575654280912</v>
      </c>
      <c r="K243" s="120">
        <f t="shared" si="32"/>
        <v>0.4</v>
      </c>
      <c r="L243" s="165">
        <f t="shared" si="33"/>
        <v>2.6375590877793266E-2</v>
      </c>
      <c r="M243" s="165">
        <f t="shared" si="35"/>
        <v>1.3791030261712356</v>
      </c>
      <c r="N243" s="22"/>
      <c r="O243" s="21">
        <f t="shared" si="25"/>
        <v>1.64</v>
      </c>
      <c r="P243" s="21">
        <f t="shared" si="26"/>
        <v>2.0686545392568556</v>
      </c>
      <c r="Q243" s="21">
        <f t="shared" si="27"/>
        <v>3.4477575654280912</v>
      </c>
    </row>
    <row r="244" spans="2:17" x14ac:dyDescent="0.25">
      <c r="B244" s="131">
        <v>1.65</v>
      </c>
      <c r="C244" s="39">
        <v>22.337982472984379</v>
      </c>
      <c r="D244" s="39">
        <v>1.9314407599752776</v>
      </c>
      <c r="E244" s="39">
        <f t="shared" si="28"/>
        <v>1.3</v>
      </c>
      <c r="F244" s="105">
        <f t="shared" si="29"/>
        <v>21.037982472984378</v>
      </c>
      <c r="G244" s="39">
        <f t="shared" si="30"/>
        <v>0.6314407599752776</v>
      </c>
      <c r="H244" s="39">
        <f t="shared" si="36"/>
        <v>0.43959318129653724</v>
      </c>
      <c r="I244" s="120">
        <f t="shared" si="31"/>
        <v>0.15000000000000002</v>
      </c>
      <c r="J244" s="39">
        <f t="shared" si="34"/>
        <v>3.5136965426225717</v>
      </c>
      <c r="K244" s="120">
        <f t="shared" si="32"/>
        <v>0.4</v>
      </c>
      <c r="L244" s="165">
        <f t="shared" si="33"/>
        <v>2.6375590877792201E-2</v>
      </c>
      <c r="M244" s="165">
        <f t="shared" si="35"/>
        <v>1.4054786170490279</v>
      </c>
      <c r="N244" s="22"/>
      <c r="O244" s="21">
        <f t="shared" si="25"/>
        <v>1.65</v>
      </c>
      <c r="P244" s="21">
        <f t="shared" si="26"/>
        <v>2.1082179255735438</v>
      </c>
      <c r="Q244" s="21">
        <f t="shared" si="27"/>
        <v>3.5136965426225717</v>
      </c>
    </row>
    <row r="245" spans="2:17" x14ac:dyDescent="0.25">
      <c r="B245" s="131">
        <v>1.66</v>
      </c>
      <c r="C245" s="39">
        <v>22.777575654280938</v>
      </c>
      <c r="D245" s="39">
        <v>2.3113950231006939</v>
      </c>
      <c r="E245" s="39">
        <f t="shared" si="28"/>
        <v>1.3</v>
      </c>
      <c r="F245" s="105">
        <f t="shared" si="29"/>
        <v>21.477575654280937</v>
      </c>
      <c r="G245" s="39">
        <f t="shared" si="30"/>
        <v>1.0113950231006938</v>
      </c>
      <c r="H245" s="39">
        <f t="shared" si="36"/>
        <v>0.43959318129655856</v>
      </c>
      <c r="I245" s="120">
        <f t="shared" si="31"/>
        <v>0.15000000000000002</v>
      </c>
      <c r="J245" s="39">
        <f t="shared" si="34"/>
        <v>3.5796355198170553</v>
      </c>
      <c r="K245" s="120">
        <f t="shared" si="32"/>
        <v>0.4</v>
      </c>
      <c r="L245" s="165">
        <f t="shared" si="33"/>
        <v>2.6375590877793443E-2</v>
      </c>
      <c r="M245" s="165">
        <f t="shared" si="35"/>
        <v>1.4318542079268213</v>
      </c>
      <c r="N245" s="22"/>
      <c r="O245" s="21">
        <f t="shared" ref="O245:O276" si="37">B245</f>
        <v>1.66</v>
      </c>
      <c r="P245" s="21">
        <f t="shared" ref="P245:P276" si="38">Q245-M245</f>
        <v>2.1477813118902338</v>
      </c>
      <c r="Q245" s="21">
        <f t="shared" ref="Q245:Q276" si="39">J245</f>
        <v>3.5796355198170553</v>
      </c>
    </row>
    <row r="246" spans="2:17" x14ac:dyDescent="0.25">
      <c r="B246" s="131">
        <v>1.67</v>
      </c>
      <c r="C246" s="39">
        <v>23.217168835577475</v>
      </c>
      <c r="D246" s="39">
        <v>2.6913492862260853</v>
      </c>
      <c r="E246" s="39">
        <f t="shared" si="28"/>
        <v>1.3</v>
      </c>
      <c r="F246" s="105">
        <f t="shared" si="29"/>
        <v>21.917168835577474</v>
      </c>
      <c r="G246" s="39">
        <f t="shared" si="30"/>
        <v>1.3913492862260852</v>
      </c>
      <c r="H246" s="39">
        <f t="shared" si="36"/>
        <v>0.43959318129653724</v>
      </c>
      <c r="I246" s="120">
        <f t="shared" si="31"/>
        <v>0.15000000000000002</v>
      </c>
      <c r="J246" s="39">
        <f t="shared" si="34"/>
        <v>3.6455744970115358</v>
      </c>
      <c r="K246" s="120">
        <f t="shared" si="32"/>
        <v>0.4</v>
      </c>
      <c r="L246" s="165">
        <f t="shared" si="33"/>
        <v>2.6375590877792201E-2</v>
      </c>
      <c r="M246" s="165">
        <f t="shared" si="35"/>
        <v>1.4582297988046136</v>
      </c>
      <c r="N246" s="22"/>
      <c r="O246" s="21">
        <f t="shared" si="37"/>
        <v>1.67</v>
      </c>
      <c r="P246" s="21">
        <f t="shared" si="38"/>
        <v>2.187344698206922</v>
      </c>
      <c r="Q246" s="21">
        <f t="shared" si="39"/>
        <v>3.6455744970115358</v>
      </c>
    </row>
    <row r="247" spans="2:17" x14ac:dyDescent="0.25">
      <c r="B247" s="131">
        <v>1.68</v>
      </c>
      <c r="C247" s="39">
        <v>23.656762016874012</v>
      </c>
      <c r="D247" s="39">
        <v>3.0713035493514766</v>
      </c>
      <c r="E247" s="39">
        <f t="shared" si="28"/>
        <v>1.3</v>
      </c>
      <c r="F247" s="105">
        <f t="shared" si="29"/>
        <v>22.356762016874011</v>
      </c>
      <c r="G247" s="39">
        <f t="shared" si="30"/>
        <v>1.7713035493514766</v>
      </c>
      <c r="H247" s="39">
        <f t="shared" si="36"/>
        <v>0.43959318129653724</v>
      </c>
      <c r="I247" s="120">
        <f t="shared" si="31"/>
        <v>0.15000000000000002</v>
      </c>
      <c r="J247" s="39">
        <f t="shared" si="34"/>
        <v>3.7115134742060163</v>
      </c>
      <c r="K247" s="120">
        <f t="shared" si="32"/>
        <v>0.4</v>
      </c>
      <c r="L247" s="165">
        <f t="shared" si="33"/>
        <v>2.6375590877792201E-2</v>
      </c>
      <c r="M247" s="165">
        <f t="shared" si="35"/>
        <v>1.4846053896824059</v>
      </c>
      <c r="N247" s="22"/>
      <c r="O247" s="21">
        <f t="shared" si="37"/>
        <v>1.68</v>
      </c>
      <c r="P247" s="21">
        <f t="shared" si="38"/>
        <v>2.2269080845236102</v>
      </c>
      <c r="Q247" s="21">
        <f t="shared" si="39"/>
        <v>3.7115134742060163</v>
      </c>
    </row>
    <row r="248" spans="2:17" x14ac:dyDescent="0.25">
      <c r="B248" s="131">
        <v>1.69</v>
      </c>
      <c r="C248" s="39">
        <v>24.096355198170482</v>
      </c>
      <c r="D248" s="39">
        <v>3.451257812476797</v>
      </c>
      <c r="E248" s="39">
        <f t="shared" si="28"/>
        <v>1.3</v>
      </c>
      <c r="F248" s="105">
        <f t="shared" si="29"/>
        <v>22.796355198170481</v>
      </c>
      <c r="G248" s="39">
        <f t="shared" si="30"/>
        <v>2.1512578124767971</v>
      </c>
      <c r="H248" s="39">
        <f t="shared" si="36"/>
        <v>0.43959318129646974</v>
      </c>
      <c r="I248" s="120">
        <f t="shared" si="31"/>
        <v>0.15000000000000002</v>
      </c>
      <c r="J248" s="39">
        <f t="shared" si="34"/>
        <v>3.7774524514004866</v>
      </c>
      <c r="K248" s="120">
        <f t="shared" si="32"/>
        <v>0.4</v>
      </c>
      <c r="L248" s="165">
        <f t="shared" si="33"/>
        <v>2.6375590877788114E-2</v>
      </c>
      <c r="M248" s="165">
        <f t="shared" si="35"/>
        <v>1.5109809805601939</v>
      </c>
      <c r="N248" s="22"/>
      <c r="O248" s="21">
        <f t="shared" si="37"/>
        <v>1.69</v>
      </c>
      <c r="P248" s="21">
        <f t="shared" si="38"/>
        <v>2.2664714708402927</v>
      </c>
      <c r="Q248" s="21">
        <f t="shared" si="39"/>
        <v>3.7774524514004866</v>
      </c>
    </row>
    <row r="249" spans="2:17" x14ac:dyDescent="0.25">
      <c r="B249" s="131">
        <v>1.7</v>
      </c>
      <c r="C249" s="39">
        <v>24.535948379467033</v>
      </c>
      <c r="D249" s="39">
        <v>3.8312120756022061</v>
      </c>
      <c r="E249" s="39">
        <f t="shared" si="28"/>
        <v>1.3</v>
      </c>
      <c r="F249" s="105">
        <f t="shared" si="29"/>
        <v>23.235948379467033</v>
      </c>
      <c r="G249" s="39">
        <f t="shared" si="30"/>
        <v>2.5312120756022063</v>
      </c>
      <c r="H249" s="39">
        <f t="shared" si="36"/>
        <v>0.43959318129655145</v>
      </c>
      <c r="I249" s="120">
        <f t="shared" si="31"/>
        <v>0.15000000000000002</v>
      </c>
      <c r="J249" s="39">
        <f t="shared" si="34"/>
        <v>3.8433914285949693</v>
      </c>
      <c r="K249" s="120">
        <f t="shared" si="32"/>
        <v>0.4</v>
      </c>
      <c r="L249" s="165">
        <f t="shared" si="33"/>
        <v>2.6375590877793089E-2</v>
      </c>
      <c r="M249" s="165">
        <f t="shared" si="35"/>
        <v>1.5373565714379871</v>
      </c>
      <c r="N249" s="22"/>
      <c r="O249" s="21">
        <f t="shared" si="37"/>
        <v>1.7</v>
      </c>
      <c r="P249" s="21">
        <f t="shared" si="38"/>
        <v>2.3060348571569822</v>
      </c>
      <c r="Q249" s="21">
        <f t="shared" si="39"/>
        <v>3.8433914285949693</v>
      </c>
    </row>
    <row r="250" spans="2:17" x14ac:dyDescent="0.25">
      <c r="B250" s="131">
        <v>1.71</v>
      </c>
      <c r="C250" s="39">
        <v>24.97554156076357</v>
      </c>
      <c r="D250" s="39">
        <v>4.2111663387275975</v>
      </c>
      <c r="E250" s="39">
        <f t="shared" si="28"/>
        <v>1.3</v>
      </c>
      <c r="F250" s="105">
        <f t="shared" si="29"/>
        <v>23.67554156076357</v>
      </c>
      <c r="G250" s="39">
        <f t="shared" si="30"/>
        <v>2.9111663387275977</v>
      </c>
      <c r="H250" s="39">
        <f t="shared" si="36"/>
        <v>0.43959318129653724</v>
      </c>
      <c r="I250" s="120">
        <f t="shared" si="31"/>
        <v>0.15000000000000002</v>
      </c>
      <c r="J250" s="39">
        <f t="shared" si="34"/>
        <v>3.9093304057894498</v>
      </c>
      <c r="K250" s="120">
        <f t="shared" si="32"/>
        <v>0.4</v>
      </c>
      <c r="L250" s="165">
        <f t="shared" si="33"/>
        <v>2.6375590877792201E-2</v>
      </c>
      <c r="M250" s="165">
        <f t="shared" si="35"/>
        <v>1.5637321623157794</v>
      </c>
      <c r="N250" s="22"/>
      <c r="O250" s="21">
        <f t="shared" si="37"/>
        <v>1.71</v>
      </c>
      <c r="P250" s="21">
        <f t="shared" si="38"/>
        <v>2.3455982434736704</v>
      </c>
      <c r="Q250" s="21">
        <f t="shared" si="39"/>
        <v>3.9093304057894498</v>
      </c>
    </row>
    <row r="251" spans="2:17" x14ac:dyDescent="0.25">
      <c r="B251" s="131">
        <v>1.72</v>
      </c>
      <c r="C251" s="39">
        <v>25.415134742060125</v>
      </c>
      <c r="D251" s="39">
        <v>4.5911206018530066</v>
      </c>
      <c r="E251" s="39">
        <f t="shared" si="28"/>
        <v>1.3</v>
      </c>
      <c r="F251" s="105">
        <f t="shared" si="29"/>
        <v>24.115134742060125</v>
      </c>
      <c r="G251" s="39">
        <f t="shared" si="30"/>
        <v>3.2911206018530068</v>
      </c>
      <c r="H251" s="39">
        <f t="shared" si="36"/>
        <v>0.439593181296555</v>
      </c>
      <c r="I251" s="120">
        <f t="shared" si="31"/>
        <v>0.15000000000000002</v>
      </c>
      <c r="J251" s="39">
        <f t="shared" si="34"/>
        <v>3.975269382983933</v>
      </c>
      <c r="K251" s="120">
        <f t="shared" si="32"/>
        <v>0.4</v>
      </c>
      <c r="L251" s="165">
        <f t="shared" si="33"/>
        <v>2.6375590877793266E-2</v>
      </c>
      <c r="M251" s="165">
        <f t="shared" si="35"/>
        <v>1.5901077531935726</v>
      </c>
      <c r="N251" s="22"/>
      <c r="O251" s="21">
        <f t="shared" si="37"/>
        <v>1.72</v>
      </c>
      <c r="P251" s="21">
        <f t="shared" si="38"/>
        <v>2.3851616297903604</v>
      </c>
      <c r="Q251" s="21">
        <f t="shared" si="39"/>
        <v>3.975269382983933</v>
      </c>
    </row>
    <row r="252" spans="2:17" x14ac:dyDescent="0.25">
      <c r="B252" s="131">
        <v>1.73</v>
      </c>
      <c r="C252" s="39">
        <v>25.854727923356663</v>
      </c>
      <c r="D252" s="39">
        <v>4.971074864978398</v>
      </c>
      <c r="E252" s="39">
        <f t="shared" si="28"/>
        <v>1.3</v>
      </c>
      <c r="F252" s="105">
        <f t="shared" si="29"/>
        <v>24.554727923356662</v>
      </c>
      <c r="G252" s="39">
        <f t="shared" si="30"/>
        <v>3.6710748649783982</v>
      </c>
      <c r="H252" s="39">
        <f t="shared" si="36"/>
        <v>0.43959318129653724</v>
      </c>
      <c r="I252" s="120">
        <f t="shared" si="31"/>
        <v>0.15000000000000002</v>
      </c>
      <c r="J252" s="39">
        <f t="shared" si="34"/>
        <v>4.0412083601784135</v>
      </c>
      <c r="K252" s="120">
        <f t="shared" si="32"/>
        <v>0.4</v>
      </c>
      <c r="L252" s="165">
        <f t="shared" si="33"/>
        <v>2.6375590877792201E-2</v>
      </c>
      <c r="M252" s="165">
        <f t="shared" si="35"/>
        <v>1.6164833440713648</v>
      </c>
      <c r="N252" s="22"/>
      <c r="O252" s="21">
        <f t="shared" si="37"/>
        <v>1.73</v>
      </c>
      <c r="P252" s="21">
        <f t="shared" si="38"/>
        <v>2.4247250161070486</v>
      </c>
      <c r="Q252" s="21">
        <f t="shared" si="39"/>
        <v>4.0412083601784135</v>
      </c>
    </row>
    <row r="253" spans="2:17" x14ac:dyDescent="0.25">
      <c r="B253" s="131">
        <v>1.74</v>
      </c>
      <c r="C253" s="39">
        <v>26.294321104653221</v>
      </c>
      <c r="D253" s="39">
        <v>5.3510291281038107</v>
      </c>
      <c r="E253" s="39">
        <f t="shared" si="28"/>
        <v>1.3</v>
      </c>
      <c r="F253" s="105">
        <f t="shared" si="29"/>
        <v>24.994321104653221</v>
      </c>
      <c r="G253" s="39">
        <f t="shared" si="30"/>
        <v>4.0510291281038109</v>
      </c>
      <c r="H253" s="39">
        <f t="shared" si="36"/>
        <v>0.43959318129655856</v>
      </c>
      <c r="I253" s="120">
        <f t="shared" si="31"/>
        <v>0.15000000000000002</v>
      </c>
      <c r="J253" s="39">
        <f t="shared" si="34"/>
        <v>4.1071473373728971</v>
      </c>
      <c r="K253" s="120">
        <f t="shared" si="32"/>
        <v>0.4</v>
      </c>
      <c r="L253" s="165">
        <f t="shared" si="33"/>
        <v>2.6375590877793443E-2</v>
      </c>
      <c r="M253" s="165">
        <f t="shared" si="35"/>
        <v>1.6428589349491582</v>
      </c>
      <c r="N253" s="22"/>
      <c r="O253" s="21">
        <f t="shared" si="37"/>
        <v>1.74</v>
      </c>
      <c r="P253" s="21">
        <f t="shared" si="38"/>
        <v>2.4642884024237386</v>
      </c>
      <c r="Q253" s="21">
        <f t="shared" si="39"/>
        <v>4.1071473373728971</v>
      </c>
    </row>
    <row r="254" spans="2:17" x14ac:dyDescent="0.25">
      <c r="B254" s="131">
        <v>1.75</v>
      </c>
      <c r="C254" s="39">
        <v>26.733914285949758</v>
      </c>
      <c r="D254" s="39">
        <v>5.7309833912292021</v>
      </c>
      <c r="E254" s="39">
        <f t="shared" si="28"/>
        <v>1.3</v>
      </c>
      <c r="F254" s="105">
        <f t="shared" si="29"/>
        <v>25.433914285949758</v>
      </c>
      <c r="G254" s="39">
        <f t="shared" si="30"/>
        <v>4.4309833912292023</v>
      </c>
      <c r="H254" s="39">
        <f t="shared" si="36"/>
        <v>0.43959318129653724</v>
      </c>
      <c r="I254" s="120">
        <f t="shared" si="31"/>
        <v>0.15000000000000002</v>
      </c>
      <c r="J254" s="39">
        <f t="shared" si="34"/>
        <v>4.173086314567378</v>
      </c>
      <c r="K254" s="120">
        <f t="shared" si="32"/>
        <v>0.4</v>
      </c>
      <c r="L254" s="165">
        <f t="shared" si="33"/>
        <v>2.6375590877792378E-2</v>
      </c>
      <c r="M254" s="165">
        <f t="shared" si="35"/>
        <v>1.6692345258269505</v>
      </c>
      <c r="N254" s="22"/>
      <c r="O254" s="21">
        <f t="shared" si="37"/>
        <v>1.75</v>
      </c>
      <c r="P254" s="21">
        <f t="shared" si="38"/>
        <v>2.5038517887404277</v>
      </c>
      <c r="Q254" s="21">
        <f t="shared" si="39"/>
        <v>4.173086314567378</v>
      </c>
    </row>
    <row r="255" spans="2:17" x14ac:dyDescent="0.25">
      <c r="B255" s="131">
        <v>1.76</v>
      </c>
      <c r="C255" s="39">
        <v>27.173507467246296</v>
      </c>
      <c r="D255" s="39">
        <v>6.1109376543545935</v>
      </c>
      <c r="E255" s="39">
        <f t="shared" si="28"/>
        <v>1.3</v>
      </c>
      <c r="F255" s="105">
        <f t="shared" si="29"/>
        <v>25.873507467246295</v>
      </c>
      <c r="G255" s="39">
        <f t="shared" si="30"/>
        <v>4.8109376543545936</v>
      </c>
      <c r="H255" s="39">
        <f t="shared" si="36"/>
        <v>0.43959318129653724</v>
      </c>
      <c r="I255" s="120">
        <f t="shared" si="31"/>
        <v>0.15000000000000002</v>
      </c>
      <c r="J255" s="39">
        <f t="shared" si="34"/>
        <v>4.2390252917618589</v>
      </c>
      <c r="K255" s="120">
        <f t="shared" si="32"/>
        <v>0.4</v>
      </c>
      <c r="L255" s="165">
        <f t="shared" si="33"/>
        <v>2.6375590877792378E-2</v>
      </c>
      <c r="M255" s="165">
        <f t="shared" si="35"/>
        <v>1.6956101167047428</v>
      </c>
      <c r="N255" s="22"/>
      <c r="O255" s="21">
        <f t="shared" si="37"/>
        <v>1.76</v>
      </c>
      <c r="P255" s="21">
        <f t="shared" si="38"/>
        <v>2.5434151750571159</v>
      </c>
      <c r="Q255" s="21">
        <f t="shared" si="39"/>
        <v>4.2390252917618589</v>
      </c>
    </row>
    <row r="256" spans="2:17" x14ac:dyDescent="0.25">
      <c r="B256" s="131">
        <v>1.77</v>
      </c>
      <c r="C256" s="39">
        <v>27.613100648542851</v>
      </c>
      <c r="D256" s="39">
        <v>6.4908919174800062</v>
      </c>
      <c r="E256" s="39">
        <f t="shared" si="28"/>
        <v>1.3</v>
      </c>
      <c r="F256" s="105">
        <f t="shared" si="29"/>
        <v>26.31310064854285</v>
      </c>
      <c r="G256" s="39">
        <f t="shared" si="30"/>
        <v>5.1908919174800063</v>
      </c>
      <c r="H256" s="39">
        <f t="shared" si="36"/>
        <v>0.439593181296555</v>
      </c>
      <c r="I256" s="120">
        <f t="shared" si="31"/>
        <v>0.15000000000000002</v>
      </c>
      <c r="J256" s="39">
        <f t="shared" si="34"/>
        <v>4.3049642689563425</v>
      </c>
      <c r="K256" s="120">
        <f t="shared" si="32"/>
        <v>0.4</v>
      </c>
      <c r="L256" s="165">
        <f t="shared" si="33"/>
        <v>2.6375590877793443E-2</v>
      </c>
      <c r="M256" s="165">
        <f t="shared" si="35"/>
        <v>1.7219857075825362</v>
      </c>
      <c r="N256" s="22"/>
      <c r="O256" s="21">
        <f t="shared" si="37"/>
        <v>1.77</v>
      </c>
      <c r="P256" s="21">
        <f t="shared" si="38"/>
        <v>2.5829785613738063</v>
      </c>
      <c r="Q256" s="21">
        <f t="shared" si="39"/>
        <v>4.3049642689563425</v>
      </c>
    </row>
    <row r="257" spans="2:17" x14ac:dyDescent="0.25">
      <c r="B257" s="131">
        <v>1.78</v>
      </c>
      <c r="C257" s="39">
        <v>28.052693829839388</v>
      </c>
      <c r="D257" s="39">
        <v>6.8708461806053975</v>
      </c>
      <c r="E257" s="39">
        <f t="shared" si="28"/>
        <v>1.3</v>
      </c>
      <c r="F257" s="105">
        <f t="shared" si="29"/>
        <v>26.752693829839387</v>
      </c>
      <c r="G257" s="39">
        <f t="shared" si="30"/>
        <v>5.5708461806053977</v>
      </c>
      <c r="H257" s="39">
        <f t="shared" si="36"/>
        <v>0.43959318129653724</v>
      </c>
      <c r="I257" s="120">
        <f t="shared" si="31"/>
        <v>0.15000000000000002</v>
      </c>
      <c r="J257" s="39">
        <f t="shared" si="34"/>
        <v>4.3709032461508235</v>
      </c>
      <c r="K257" s="120">
        <f t="shared" si="32"/>
        <v>0.4</v>
      </c>
      <c r="L257" s="165">
        <f t="shared" si="33"/>
        <v>2.6375590877792378E-2</v>
      </c>
      <c r="M257" s="165">
        <f t="shared" si="35"/>
        <v>1.7483612984603285</v>
      </c>
      <c r="N257" s="22"/>
      <c r="O257" s="21">
        <f t="shared" si="37"/>
        <v>1.78</v>
      </c>
      <c r="P257" s="21">
        <f t="shared" si="38"/>
        <v>2.622541947690495</v>
      </c>
      <c r="Q257" s="21">
        <f t="shared" si="39"/>
        <v>4.3709032461508235</v>
      </c>
    </row>
    <row r="258" spans="2:17" x14ac:dyDescent="0.25">
      <c r="B258" s="131">
        <v>1.79</v>
      </c>
      <c r="C258" s="39">
        <v>28.492287011135943</v>
      </c>
      <c r="D258" s="39">
        <v>7.2508004437308067</v>
      </c>
      <c r="E258" s="39">
        <f t="shared" si="28"/>
        <v>1.3</v>
      </c>
      <c r="F258" s="105">
        <f t="shared" si="29"/>
        <v>27.192287011135942</v>
      </c>
      <c r="G258" s="39">
        <f t="shared" si="30"/>
        <v>5.9508004437308069</v>
      </c>
      <c r="H258" s="39">
        <f t="shared" si="36"/>
        <v>0.439593181296555</v>
      </c>
      <c r="I258" s="120">
        <f t="shared" si="31"/>
        <v>0.15000000000000002</v>
      </c>
      <c r="J258" s="39">
        <f t="shared" si="34"/>
        <v>4.4368422233453071</v>
      </c>
      <c r="K258" s="120">
        <f t="shared" si="32"/>
        <v>0.4</v>
      </c>
      <c r="L258" s="165">
        <f t="shared" si="33"/>
        <v>2.6375590877793443E-2</v>
      </c>
      <c r="M258" s="165">
        <f t="shared" si="35"/>
        <v>1.7747368893381219</v>
      </c>
      <c r="N258" s="22"/>
      <c r="O258" s="21">
        <f t="shared" si="37"/>
        <v>1.79</v>
      </c>
      <c r="P258" s="21">
        <f t="shared" si="38"/>
        <v>2.662105334007185</v>
      </c>
      <c r="Q258" s="21">
        <f t="shared" si="39"/>
        <v>4.4368422233453071</v>
      </c>
    </row>
    <row r="259" spans="2:17" x14ac:dyDescent="0.25">
      <c r="B259" s="131">
        <v>1.8</v>
      </c>
      <c r="C259" s="39">
        <v>28.931880192432409</v>
      </c>
      <c r="D259" s="39">
        <v>7.630754706856127</v>
      </c>
      <c r="E259" s="39">
        <f t="shared" si="28"/>
        <v>1.3</v>
      </c>
      <c r="F259" s="105">
        <f t="shared" si="29"/>
        <v>27.631880192432408</v>
      </c>
      <c r="G259" s="39">
        <f t="shared" si="30"/>
        <v>6.3307547068561272</v>
      </c>
      <c r="H259" s="39">
        <f t="shared" si="36"/>
        <v>0.43959318129646618</v>
      </c>
      <c r="I259" s="120">
        <f t="shared" si="31"/>
        <v>0.15000000000000002</v>
      </c>
      <c r="J259" s="39">
        <f t="shared" si="34"/>
        <v>4.5027812005397774</v>
      </c>
      <c r="K259" s="120">
        <f t="shared" si="32"/>
        <v>0.4</v>
      </c>
      <c r="L259" s="165">
        <f t="shared" si="33"/>
        <v>2.6375590877788114E-2</v>
      </c>
      <c r="M259" s="165">
        <f t="shared" si="35"/>
        <v>1.80111248021591</v>
      </c>
      <c r="N259" s="22"/>
      <c r="O259" s="21">
        <f t="shared" si="37"/>
        <v>1.8</v>
      </c>
      <c r="P259" s="21">
        <f t="shared" si="38"/>
        <v>2.7016687203238674</v>
      </c>
      <c r="Q259" s="21">
        <f t="shared" si="39"/>
        <v>4.5027812005397774</v>
      </c>
    </row>
    <row r="260" spans="2:17" x14ac:dyDescent="0.25">
      <c r="B260" s="131">
        <v>1.81</v>
      </c>
      <c r="C260" s="39">
        <v>29.371473373728946</v>
      </c>
      <c r="D260" s="39">
        <v>8.0107089699815184</v>
      </c>
      <c r="E260" s="39">
        <f t="shared" si="28"/>
        <v>1.3</v>
      </c>
      <c r="F260" s="105">
        <f t="shared" si="29"/>
        <v>28.071473373728946</v>
      </c>
      <c r="G260" s="39">
        <f t="shared" si="30"/>
        <v>6.7107089699815186</v>
      </c>
      <c r="H260" s="39">
        <f t="shared" si="36"/>
        <v>0.43959318129653724</v>
      </c>
      <c r="I260" s="120">
        <f t="shared" si="31"/>
        <v>0.15000000000000002</v>
      </c>
      <c r="J260" s="39">
        <f t="shared" si="34"/>
        <v>4.5687201777342583</v>
      </c>
      <c r="K260" s="120">
        <f t="shared" si="32"/>
        <v>0.4</v>
      </c>
      <c r="L260" s="165">
        <f t="shared" si="33"/>
        <v>2.6375590877792378E-2</v>
      </c>
      <c r="M260" s="165">
        <f t="shared" si="35"/>
        <v>1.8274880710937023</v>
      </c>
      <c r="N260" s="22"/>
      <c r="O260" s="21">
        <f t="shared" si="37"/>
        <v>1.81</v>
      </c>
      <c r="P260" s="21">
        <f t="shared" si="38"/>
        <v>2.7412321066405561</v>
      </c>
      <c r="Q260" s="21">
        <f t="shared" si="39"/>
        <v>4.5687201777342583</v>
      </c>
    </row>
    <row r="261" spans="2:17" x14ac:dyDescent="0.25">
      <c r="B261" s="131">
        <v>1.82</v>
      </c>
      <c r="C261" s="39">
        <v>29.811066555025498</v>
      </c>
      <c r="D261" s="39">
        <v>8.390663233106924</v>
      </c>
      <c r="E261" s="39">
        <f t="shared" si="28"/>
        <v>1.3</v>
      </c>
      <c r="F261" s="105">
        <f t="shared" si="29"/>
        <v>28.511066555025497</v>
      </c>
      <c r="G261" s="39">
        <f t="shared" si="30"/>
        <v>7.0906632331069241</v>
      </c>
      <c r="H261" s="39">
        <f t="shared" si="36"/>
        <v>0.43959318129655145</v>
      </c>
      <c r="I261" s="120">
        <f t="shared" si="31"/>
        <v>0.15000000000000002</v>
      </c>
      <c r="J261" s="39">
        <f t="shared" si="34"/>
        <v>4.634659154928741</v>
      </c>
      <c r="K261" s="120">
        <f t="shared" si="32"/>
        <v>0.4</v>
      </c>
      <c r="L261" s="165">
        <f t="shared" si="33"/>
        <v>2.6375590877793089E-2</v>
      </c>
      <c r="M261" s="165">
        <f t="shared" si="35"/>
        <v>1.8538636619714954</v>
      </c>
      <c r="N261" s="22"/>
      <c r="O261" s="21">
        <f t="shared" si="37"/>
        <v>1.82</v>
      </c>
      <c r="P261" s="21">
        <f t="shared" si="38"/>
        <v>2.7807954929572456</v>
      </c>
      <c r="Q261" s="21">
        <f t="shared" si="39"/>
        <v>4.634659154928741</v>
      </c>
    </row>
    <row r="262" spans="2:17" x14ac:dyDescent="0.25">
      <c r="B262" s="131">
        <v>1.83</v>
      </c>
      <c r="C262" s="39">
        <v>30.250659736322042</v>
      </c>
      <c r="D262" s="39">
        <v>8.7706174962323225</v>
      </c>
      <c r="E262" s="39">
        <f t="shared" si="28"/>
        <v>1.3</v>
      </c>
      <c r="F262" s="105">
        <f t="shared" si="29"/>
        <v>28.950659736322041</v>
      </c>
      <c r="G262" s="39">
        <f t="shared" si="30"/>
        <v>7.4706174962323226</v>
      </c>
      <c r="H262" s="39">
        <f t="shared" si="36"/>
        <v>0.43959318129654434</v>
      </c>
      <c r="I262" s="120">
        <f t="shared" si="31"/>
        <v>0.15000000000000002</v>
      </c>
      <c r="J262" s="39">
        <f t="shared" si="34"/>
        <v>4.7005981321232229</v>
      </c>
      <c r="K262" s="120">
        <f t="shared" si="32"/>
        <v>0.4</v>
      </c>
      <c r="L262" s="165">
        <f t="shared" si="33"/>
        <v>2.6375590877792732E-2</v>
      </c>
      <c r="M262" s="165">
        <f t="shared" si="35"/>
        <v>1.8802392528492882</v>
      </c>
      <c r="N262" s="22"/>
      <c r="O262" s="21">
        <f t="shared" si="37"/>
        <v>1.83</v>
      </c>
      <c r="P262" s="21">
        <f t="shared" si="38"/>
        <v>2.8203588792739347</v>
      </c>
      <c r="Q262" s="21">
        <f t="shared" si="39"/>
        <v>4.7005981321232229</v>
      </c>
    </row>
    <row r="263" spans="2:17" x14ac:dyDescent="0.25">
      <c r="B263" s="131">
        <v>1.84</v>
      </c>
      <c r="C263" s="39">
        <v>30.690252917618594</v>
      </c>
      <c r="D263" s="39">
        <v>9.1505717593577316</v>
      </c>
      <c r="E263" s="39">
        <f t="shared" si="28"/>
        <v>1.3</v>
      </c>
      <c r="F263" s="105">
        <f t="shared" si="29"/>
        <v>29.390252917618593</v>
      </c>
      <c r="G263" s="39">
        <f t="shared" si="30"/>
        <v>7.8505717593577318</v>
      </c>
      <c r="H263" s="39">
        <f t="shared" si="36"/>
        <v>0.43959318129655145</v>
      </c>
      <c r="I263" s="120">
        <f t="shared" si="31"/>
        <v>0.15000000000000002</v>
      </c>
      <c r="J263" s="39">
        <f t="shared" si="34"/>
        <v>4.7665371093177056</v>
      </c>
      <c r="K263" s="120">
        <f t="shared" si="32"/>
        <v>0.4</v>
      </c>
      <c r="L263" s="165">
        <f t="shared" si="33"/>
        <v>2.6375590877793089E-2</v>
      </c>
      <c r="M263" s="165">
        <f t="shared" si="35"/>
        <v>1.9066148437270813</v>
      </c>
      <c r="N263" s="22"/>
      <c r="O263" s="21">
        <f t="shared" si="37"/>
        <v>1.84</v>
      </c>
      <c r="P263" s="21">
        <f t="shared" si="38"/>
        <v>2.8599222655906242</v>
      </c>
      <c r="Q263" s="21">
        <f t="shared" si="39"/>
        <v>4.7665371093177056</v>
      </c>
    </row>
    <row r="264" spans="2:17" x14ac:dyDescent="0.25">
      <c r="B264" s="131">
        <v>1.85</v>
      </c>
      <c r="C264" s="39">
        <v>31.129846098915134</v>
      </c>
      <c r="D264" s="39">
        <v>9.5305260224831265</v>
      </c>
      <c r="E264" s="39">
        <f t="shared" si="28"/>
        <v>1.3</v>
      </c>
      <c r="F264" s="105">
        <f t="shared" si="29"/>
        <v>29.829846098915134</v>
      </c>
      <c r="G264" s="39">
        <f t="shared" si="30"/>
        <v>8.2305260224831258</v>
      </c>
      <c r="H264" s="39">
        <f t="shared" si="36"/>
        <v>0.43959318129654079</v>
      </c>
      <c r="I264" s="120">
        <f t="shared" si="31"/>
        <v>0.15000000000000002</v>
      </c>
      <c r="J264" s="39">
        <f t="shared" si="34"/>
        <v>4.8324760865121865</v>
      </c>
      <c r="K264" s="120">
        <f t="shared" si="32"/>
        <v>0.4</v>
      </c>
      <c r="L264" s="165">
        <f t="shared" si="33"/>
        <v>2.6375590877792378E-2</v>
      </c>
      <c r="M264" s="165">
        <f t="shared" si="35"/>
        <v>1.9329904346048736</v>
      </c>
      <c r="N264" s="22"/>
      <c r="O264" s="21">
        <f t="shared" si="37"/>
        <v>1.85</v>
      </c>
      <c r="P264" s="21">
        <f t="shared" si="38"/>
        <v>2.8994856519073129</v>
      </c>
      <c r="Q264" s="21">
        <f t="shared" si="39"/>
        <v>4.8324760865121865</v>
      </c>
    </row>
    <row r="265" spans="2:17" x14ac:dyDescent="0.25">
      <c r="B265" s="131">
        <v>1.86</v>
      </c>
      <c r="C265" s="39">
        <v>31.569439280211672</v>
      </c>
      <c r="D265" s="39">
        <v>9.9104802856085179</v>
      </c>
      <c r="E265" s="39">
        <f t="shared" si="28"/>
        <v>1.3</v>
      </c>
      <c r="F265" s="105">
        <f t="shared" si="29"/>
        <v>30.269439280211671</v>
      </c>
      <c r="G265" s="39">
        <f t="shared" si="30"/>
        <v>8.6104802856085172</v>
      </c>
      <c r="H265" s="39">
        <f t="shared" si="36"/>
        <v>0.43959318129653724</v>
      </c>
      <c r="I265" s="120">
        <f t="shared" si="31"/>
        <v>0.15000000000000002</v>
      </c>
      <c r="J265" s="39">
        <f t="shared" si="34"/>
        <v>4.8984150637066675</v>
      </c>
      <c r="K265" s="120">
        <f t="shared" si="32"/>
        <v>0.4</v>
      </c>
      <c r="L265" s="165">
        <f t="shared" si="33"/>
        <v>2.6375590877792378E-2</v>
      </c>
      <c r="M265" s="165">
        <f t="shared" si="35"/>
        <v>1.9593660254826659</v>
      </c>
      <c r="N265" s="22"/>
      <c r="O265" s="21">
        <f t="shared" si="37"/>
        <v>1.86</v>
      </c>
      <c r="P265" s="21">
        <f t="shared" si="38"/>
        <v>2.9390490382240015</v>
      </c>
      <c r="Q265" s="21">
        <f t="shared" si="39"/>
        <v>4.8984150637066675</v>
      </c>
    </row>
    <row r="266" spans="2:17" x14ac:dyDescent="0.25">
      <c r="B266" s="131">
        <v>1.87</v>
      </c>
      <c r="C266" s="39">
        <v>32.009032461508227</v>
      </c>
      <c r="D266" s="39">
        <v>10.290434548733927</v>
      </c>
      <c r="E266" s="39">
        <f t="shared" si="28"/>
        <v>1.3</v>
      </c>
      <c r="F266" s="105">
        <f t="shared" si="29"/>
        <v>30.709032461508226</v>
      </c>
      <c r="G266" s="39">
        <f t="shared" si="30"/>
        <v>8.9904345487339263</v>
      </c>
      <c r="H266" s="39">
        <f t="shared" si="36"/>
        <v>0.439593181296555</v>
      </c>
      <c r="I266" s="120">
        <f t="shared" si="31"/>
        <v>0.15000000000000002</v>
      </c>
      <c r="J266" s="39">
        <f t="shared" si="34"/>
        <v>4.9643540409011511</v>
      </c>
      <c r="K266" s="120">
        <f t="shared" si="32"/>
        <v>0.4</v>
      </c>
      <c r="L266" s="165">
        <f t="shared" si="33"/>
        <v>2.6375590877793443E-2</v>
      </c>
      <c r="M266" s="165">
        <f t="shared" si="35"/>
        <v>1.9857416163604593</v>
      </c>
      <c r="N266" s="22"/>
      <c r="O266" s="21">
        <f t="shared" si="37"/>
        <v>1.87</v>
      </c>
      <c r="P266" s="21">
        <f t="shared" si="38"/>
        <v>2.9786124245406915</v>
      </c>
      <c r="Q266" s="21">
        <f t="shared" si="39"/>
        <v>4.9643540409011511</v>
      </c>
    </row>
    <row r="267" spans="2:17" x14ac:dyDescent="0.25">
      <c r="B267" s="131">
        <v>1.88</v>
      </c>
      <c r="C267" s="39">
        <v>32.448625642804764</v>
      </c>
      <c r="D267" s="39">
        <v>10.670388811859318</v>
      </c>
      <c r="E267" s="39">
        <f t="shared" si="28"/>
        <v>1.3</v>
      </c>
      <c r="F267" s="105">
        <f t="shared" si="29"/>
        <v>31.148625642804763</v>
      </c>
      <c r="G267" s="39">
        <f t="shared" si="30"/>
        <v>9.3703888118593177</v>
      </c>
      <c r="H267" s="39">
        <f t="shared" si="36"/>
        <v>0.43959318129653724</v>
      </c>
      <c r="I267" s="120">
        <f t="shared" si="31"/>
        <v>0.15000000000000002</v>
      </c>
      <c r="J267" s="39">
        <f t="shared" si="34"/>
        <v>5.030293018095632</v>
      </c>
      <c r="K267" s="120">
        <f t="shared" si="32"/>
        <v>0.4</v>
      </c>
      <c r="L267" s="165">
        <f t="shared" si="33"/>
        <v>2.6375590877792378E-2</v>
      </c>
      <c r="M267" s="165">
        <f t="shared" si="35"/>
        <v>2.0121172072382518</v>
      </c>
      <c r="N267" s="22"/>
      <c r="O267" s="21">
        <f t="shared" si="37"/>
        <v>1.88</v>
      </c>
      <c r="P267" s="21">
        <f t="shared" si="38"/>
        <v>3.0181758108573802</v>
      </c>
      <c r="Q267" s="21">
        <f t="shared" si="39"/>
        <v>5.030293018095632</v>
      </c>
    </row>
    <row r="268" spans="2:17" x14ac:dyDescent="0.25">
      <c r="B268" s="131">
        <v>1.89</v>
      </c>
      <c r="C268" s="39">
        <v>32.88821882410123</v>
      </c>
      <c r="D268" s="39">
        <v>11.050343074984639</v>
      </c>
      <c r="E268" s="39">
        <f t="shared" si="28"/>
        <v>1.3</v>
      </c>
      <c r="F268" s="105">
        <f t="shared" si="29"/>
        <v>31.588218824101229</v>
      </c>
      <c r="G268" s="39">
        <f t="shared" si="30"/>
        <v>9.750343074984638</v>
      </c>
      <c r="H268" s="39">
        <f t="shared" si="36"/>
        <v>0.43959318129646618</v>
      </c>
      <c r="I268" s="120">
        <f t="shared" si="31"/>
        <v>0.15000000000000002</v>
      </c>
      <c r="J268" s="39">
        <f t="shared" si="34"/>
        <v>5.0962319952901023</v>
      </c>
      <c r="K268" s="120">
        <f t="shared" si="32"/>
        <v>0.4</v>
      </c>
      <c r="L268" s="165">
        <f t="shared" si="33"/>
        <v>2.6375590877788114E-2</v>
      </c>
      <c r="M268" s="165">
        <f t="shared" si="35"/>
        <v>2.0384927981160401</v>
      </c>
      <c r="N268" s="22"/>
      <c r="O268" s="21">
        <f t="shared" si="37"/>
        <v>1.89</v>
      </c>
      <c r="P268" s="21">
        <f t="shared" si="38"/>
        <v>3.0577391971740622</v>
      </c>
      <c r="Q268" s="21">
        <f t="shared" si="39"/>
        <v>5.0962319952901023</v>
      </c>
    </row>
    <row r="269" spans="2:17" x14ac:dyDescent="0.25">
      <c r="B269" s="131">
        <v>1.9</v>
      </c>
      <c r="C269" s="39">
        <v>33.32781200539786</v>
      </c>
      <c r="D269" s="39">
        <v>11.430297338110122</v>
      </c>
      <c r="E269" s="39">
        <f t="shared" si="28"/>
        <v>1.3</v>
      </c>
      <c r="F269" s="105">
        <f t="shared" si="29"/>
        <v>32.027812005397863</v>
      </c>
      <c r="G269" s="39">
        <f t="shared" si="30"/>
        <v>10.130297338110122</v>
      </c>
      <c r="H269" s="39">
        <f t="shared" si="36"/>
        <v>0.43959318129663316</v>
      </c>
      <c r="I269" s="120">
        <f t="shared" si="31"/>
        <v>0.15000000000000002</v>
      </c>
      <c r="J269" s="39">
        <f t="shared" si="34"/>
        <v>5.1621709724845974</v>
      </c>
      <c r="K269" s="120">
        <f t="shared" si="32"/>
        <v>0.4</v>
      </c>
      <c r="L269" s="165">
        <f t="shared" si="33"/>
        <v>2.6375590877798061E-2</v>
      </c>
      <c r="M269" s="165">
        <f t="shared" si="35"/>
        <v>2.0648683889938382</v>
      </c>
      <c r="N269" s="22"/>
      <c r="O269" s="21">
        <f t="shared" si="37"/>
        <v>1.9</v>
      </c>
      <c r="P269" s="21">
        <f t="shared" si="38"/>
        <v>3.0973025834907593</v>
      </c>
      <c r="Q269" s="21">
        <f t="shared" si="39"/>
        <v>5.1621709724845974</v>
      </c>
    </row>
    <row r="270" spans="2:17" x14ac:dyDescent="0.25">
      <c r="B270" s="131">
        <v>1.91</v>
      </c>
      <c r="C270" s="39">
        <v>33.767405186694319</v>
      </c>
      <c r="D270" s="39">
        <v>11.810251601235439</v>
      </c>
      <c r="E270" s="39">
        <f t="shared" si="28"/>
        <v>1.3</v>
      </c>
      <c r="F270" s="105">
        <f t="shared" si="29"/>
        <v>32.467405186694322</v>
      </c>
      <c r="G270" s="39">
        <f t="shared" si="30"/>
        <v>10.510251601235439</v>
      </c>
      <c r="H270" s="39">
        <f t="shared" si="36"/>
        <v>0.43959318129645908</v>
      </c>
      <c r="I270" s="120">
        <f t="shared" si="31"/>
        <v>0.15000000000000002</v>
      </c>
      <c r="J270" s="39">
        <f t="shared" si="34"/>
        <v>5.2281099496790659</v>
      </c>
      <c r="K270" s="120">
        <f t="shared" si="32"/>
        <v>0.4</v>
      </c>
      <c r="L270" s="165">
        <f t="shared" si="33"/>
        <v>2.6375590877787403E-2</v>
      </c>
      <c r="M270" s="165">
        <f t="shared" si="35"/>
        <v>2.0912439798716256</v>
      </c>
      <c r="N270" s="22"/>
      <c r="O270" s="21">
        <f t="shared" si="37"/>
        <v>1.91</v>
      </c>
      <c r="P270" s="21">
        <f t="shared" si="38"/>
        <v>3.1368659698074404</v>
      </c>
      <c r="Q270" s="21">
        <f t="shared" si="39"/>
        <v>5.2281099496790659</v>
      </c>
    </row>
    <row r="271" spans="2:17" x14ac:dyDescent="0.25">
      <c r="B271" s="131">
        <v>1.92</v>
      </c>
      <c r="C271" s="39">
        <v>34.206998367990792</v>
      </c>
      <c r="D271" s="39">
        <v>12.190205864360767</v>
      </c>
      <c r="E271" s="39">
        <f t="shared" si="28"/>
        <v>1.3</v>
      </c>
      <c r="F271" s="105">
        <f t="shared" si="29"/>
        <v>32.906998367990795</v>
      </c>
      <c r="G271" s="39">
        <f t="shared" si="30"/>
        <v>10.890205864360766</v>
      </c>
      <c r="H271" s="39">
        <f t="shared" si="36"/>
        <v>0.43959318129647329</v>
      </c>
      <c r="I271" s="120">
        <f t="shared" si="31"/>
        <v>0.15000000000000002</v>
      </c>
      <c r="J271" s="39">
        <f t="shared" si="34"/>
        <v>5.2940489268735371</v>
      </c>
      <c r="K271" s="120">
        <f t="shared" si="32"/>
        <v>0.4</v>
      </c>
      <c r="L271" s="165">
        <f t="shared" si="33"/>
        <v>2.6375590877788471E-2</v>
      </c>
      <c r="M271" s="165">
        <f t="shared" si="35"/>
        <v>2.1176195707494139</v>
      </c>
      <c r="N271" s="22"/>
      <c r="O271" s="21">
        <f t="shared" si="37"/>
        <v>1.92</v>
      </c>
      <c r="P271" s="21">
        <f t="shared" si="38"/>
        <v>3.1764293561241232</v>
      </c>
      <c r="Q271" s="21">
        <f t="shared" si="39"/>
        <v>5.2940489268735371</v>
      </c>
    </row>
    <row r="272" spans="2:17" x14ac:dyDescent="0.25">
      <c r="B272" s="131">
        <v>1.93</v>
      </c>
      <c r="C272" s="39">
        <v>34.646591549287422</v>
      </c>
      <c r="D272" s="39">
        <v>12.57016012748625</v>
      </c>
      <c r="E272" s="39">
        <f t="shared" si="28"/>
        <v>1.3</v>
      </c>
      <c r="F272" s="105">
        <f t="shared" si="29"/>
        <v>33.346591549287425</v>
      </c>
      <c r="G272" s="39">
        <f t="shared" si="30"/>
        <v>11.27016012748625</v>
      </c>
      <c r="H272" s="39">
        <f t="shared" si="36"/>
        <v>0.43959318129662961</v>
      </c>
      <c r="I272" s="120">
        <f t="shared" si="31"/>
        <v>0.15000000000000002</v>
      </c>
      <c r="J272" s="39">
        <f t="shared" si="34"/>
        <v>5.3599879040680314</v>
      </c>
      <c r="K272" s="120">
        <f t="shared" si="32"/>
        <v>0.4</v>
      </c>
      <c r="L272" s="165">
        <f t="shared" si="33"/>
        <v>2.6375590877797707E-2</v>
      </c>
      <c r="M272" s="165">
        <f t="shared" si="35"/>
        <v>2.1439951616272115</v>
      </c>
      <c r="N272" s="22"/>
      <c r="O272" s="21">
        <f t="shared" si="37"/>
        <v>1.93</v>
      </c>
      <c r="P272" s="21">
        <f t="shared" si="38"/>
        <v>3.2159927424408199</v>
      </c>
      <c r="Q272" s="21">
        <f t="shared" si="39"/>
        <v>5.3599879040680314</v>
      </c>
    </row>
    <row r="273" spans="2:17" x14ac:dyDescent="0.25">
      <c r="B273" s="131">
        <v>1.94</v>
      </c>
      <c r="C273" s="39">
        <v>35.086184730583881</v>
      </c>
      <c r="D273" s="39">
        <v>12.950114390611564</v>
      </c>
      <c r="E273" s="39">
        <f t="shared" si="28"/>
        <v>1.3</v>
      </c>
      <c r="F273" s="105">
        <f t="shared" si="29"/>
        <v>33.786184730583884</v>
      </c>
      <c r="G273" s="39">
        <f t="shared" si="30"/>
        <v>11.650114390611563</v>
      </c>
      <c r="H273" s="39">
        <f t="shared" si="36"/>
        <v>0.43959318129645908</v>
      </c>
      <c r="I273" s="120">
        <f t="shared" si="31"/>
        <v>0.15000000000000002</v>
      </c>
      <c r="J273" s="39">
        <f t="shared" si="34"/>
        <v>5.4259268812624999</v>
      </c>
      <c r="K273" s="120">
        <f t="shared" si="32"/>
        <v>0.4</v>
      </c>
      <c r="L273" s="165">
        <f t="shared" si="33"/>
        <v>2.6375590877787403E-2</v>
      </c>
      <c r="M273" s="165">
        <f t="shared" si="35"/>
        <v>2.1703707525049989</v>
      </c>
      <c r="N273" s="22"/>
      <c r="O273" s="21">
        <f t="shared" si="37"/>
        <v>1.94</v>
      </c>
      <c r="P273" s="21">
        <f t="shared" si="38"/>
        <v>3.255556128757501</v>
      </c>
      <c r="Q273" s="21">
        <f t="shared" si="39"/>
        <v>5.4259268812624999</v>
      </c>
    </row>
    <row r="274" spans="2:17" x14ac:dyDescent="0.25">
      <c r="B274" s="131">
        <v>1.95</v>
      </c>
      <c r="C274" s="39">
        <v>35.52577791188051</v>
      </c>
      <c r="D274" s="39">
        <v>13.330068653737047</v>
      </c>
      <c r="E274" s="39">
        <f t="shared" si="28"/>
        <v>1.3</v>
      </c>
      <c r="F274" s="105">
        <f t="shared" si="29"/>
        <v>34.225777911880513</v>
      </c>
      <c r="G274" s="39">
        <f t="shared" si="30"/>
        <v>12.030068653737047</v>
      </c>
      <c r="H274" s="39">
        <f t="shared" si="36"/>
        <v>0.43959318129662961</v>
      </c>
      <c r="I274" s="120">
        <f t="shared" si="31"/>
        <v>0.15000000000000002</v>
      </c>
      <c r="J274" s="39">
        <f t="shared" si="34"/>
        <v>5.4918658584569942</v>
      </c>
      <c r="K274" s="120">
        <f t="shared" si="32"/>
        <v>0.4</v>
      </c>
      <c r="L274" s="165">
        <f t="shared" si="33"/>
        <v>2.6375590877797707E-2</v>
      </c>
      <c r="M274" s="165">
        <f t="shared" si="35"/>
        <v>2.1967463433827965</v>
      </c>
      <c r="N274" s="22"/>
      <c r="O274" s="21">
        <f t="shared" si="37"/>
        <v>1.95</v>
      </c>
      <c r="P274" s="21">
        <f t="shared" si="38"/>
        <v>3.2951195150741976</v>
      </c>
      <c r="Q274" s="21">
        <f t="shared" si="39"/>
        <v>5.4918658584569942</v>
      </c>
    </row>
    <row r="275" spans="2:17" x14ac:dyDescent="0.25">
      <c r="B275" s="131">
        <v>1.96</v>
      </c>
      <c r="C275" s="39">
        <v>35.965371093176977</v>
      </c>
      <c r="D275" s="39">
        <v>13.710022916862368</v>
      </c>
      <c r="E275" s="39">
        <f t="shared" si="28"/>
        <v>1.3</v>
      </c>
      <c r="F275" s="105">
        <f t="shared" si="29"/>
        <v>34.665371093176979</v>
      </c>
      <c r="G275" s="39">
        <f t="shared" si="30"/>
        <v>12.410022916862367</v>
      </c>
      <c r="H275" s="39">
        <f t="shared" si="36"/>
        <v>0.43959318129646618</v>
      </c>
      <c r="I275" s="120">
        <f t="shared" si="31"/>
        <v>0.15000000000000002</v>
      </c>
      <c r="J275" s="39">
        <f t="shared" si="34"/>
        <v>5.5578048356514644</v>
      </c>
      <c r="K275" s="120">
        <f t="shared" si="32"/>
        <v>0.4</v>
      </c>
      <c r="L275" s="165">
        <f t="shared" si="33"/>
        <v>2.6375590877788114E-2</v>
      </c>
      <c r="M275" s="165">
        <f t="shared" si="35"/>
        <v>2.2231219342605848</v>
      </c>
      <c r="N275" s="22"/>
      <c r="O275" s="21">
        <f t="shared" si="37"/>
        <v>1.96</v>
      </c>
      <c r="P275" s="21">
        <f t="shared" si="38"/>
        <v>3.3346829013908796</v>
      </c>
      <c r="Q275" s="21">
        <f t="shared" si="39"/>
        <v>5.5578048356514644</v>
      </c>
    </row>
    <row r="276" spans="2:17" x14ac:dyDescent="0.25">
      <c r="B276" s="131">
        <v>1.97</v>
      </c>
      <c r="C276" s="39">
        <v>36.404964274473599</v>
      </c>
      <c r="D276" s="39">
        <v>14.089977179987844</v>
      </c>
      <c r="E276" s="39">
        <f t="shared" si="28"/>
        <v>1.3</v>
      </c>
      <c r="F276" s="105">
        <f t="shared" si="29"/>
        <v>35.104964274473602</v>
      </c>
      <c r="G276" s="39">
        <f t="shared" si="30"/>
        <v>12.789977179987844</v>
      </c>
      <c r="H276" s="39">
        <f t="shared" si="36"/>
        <v>0.4395931812966225</v>
      </c>
      <c r="I276" s="120">
        <f t="shared" si="31"/>
        <v>0.15000000000000002</v>
      </c>
      <c r="J276" s="39">
        <f t="shared" si="34"/>
        <v>5.6237438128459578</v>
      </c>
      <c r="K276" s="120">
        <f t="shared" si="32"/>
        <v>0.4</v>
      </c>
      <c r="L276" s="165">
        <f t="shared" si="33"/>
        <v>2.6375590877797353E-2</v>
      </c>
      <c r="M276" s="165">
        <f t="shared" si="35"/>
        <v>2.249497525138382</v>
      </c>
      <c r="N276" s="22"/>
      <c r="O276" s="21">
        <f t="shared" si="37"/>
        <v>1.97</v>
      </c>
      <c r="P276" s="21">
        <f t="shared" si="38"/>
        <v>3.3742462877075758</v>
      </c>
      <c r="Q276" s="21">
        <f t="shared" si="39"/>
        <v>5.6237438128459578</v>
      </c>
    </row>
    <row r="277" spans="2:17" x14ac:dyDescent="0.25">
      <c r="B277" s="131">
        <v>1.98</v>
      </c>
      <c r="C277" s="39">
        <v>36.844557455770065</v>
      </c>
      <c r="D277" s="39">
        <v>14.469931443113168</v>
      </c>
      <c r="E277" s="39">
        <f t="shared" si="28"/>
        <v>1.3</v>
      </c>
      <c r="F277" s="105">
        <f t="shared" si="29"/>
        <v>35.544557455770068</v>
      </c>
      <c r="G277" s="39">
        <f t="shared" si="30"/>
        <v>13.169931443113168</v>
      </c>
      <c r="H277" s="39">
        <f t="shared" si="36"/>
        <v>0.43959318129646618</v>
      </c>
      <c r="I277" s="120">
        <f t="shared" si="31"/>
        <v>0.15000000000000002</v>
      </c>
      <c r="J277" s="39">
        <f t="shared" si="34"/>
        <v>5.6896827900404281</v>
      </c>
      <c r="K277" s="120">
        <f t="shared" si="32"/>
        <v>0.4</v>
      </c>
      <c r="L277" s="165">
        <f t="shared" si="33"/>
        <v>2.6375590877788114E-2</v>
      </c>
      <c r="M277" s="165">
        <f t="shared" si="35"/>
        <v>2.2758731160161703</v>
      </c>
      <c r="N277" s="22"/>
      <c r="O277" s="21">
        <f t="shared" ref="O277:O308" si="40">B277</f>
        <v>1.98</v>
      </c>
      <c r="P277" s="21">
        <f t="shared" ref="P277:P308" si="41">Q277-M277</f>
        <v>3.4138096740242578</v>
      </c>
      <c r="Q277" s="21">
        <f t="shared" ref="Q277:Q308" si="42">J277</f>
        <v>5.6896827900404281</v>
      </c>
    </row>
    <row r="278" spans="2:17" x14ac:dyDescent="0.25">
      <c r="B278" s="131">
        <v>1.99</v>
      </c>
      <c r="C278" s="39">
        <v>37.284150637066688</v>
      </c>
      <c r="D278" s="39">
        <v>14.849885706238645</v>
      </c>
      <c r="E278" s="39">
        <f t="shared" ref="E278:E329" si="43">E277</f>
        <v>1.3</v>
      </c>
      <c r="F278" s="105">
        <f t="shared" ref="F278:F329" si="44">-E278+C278</f>
        <v>35.984150637066691</v>
      </c>
      <c r="G278" s="39">
        <f t="shared" ref="G278:G329" si="45">-E278+D278</f>
        <v>13.549885706238644</v>
      </c>
      <c r="H278" s="39">
        <f t="shared" si="36"/>
        <v>0.4395931812966225</v>
      </c>
      <c r="I278" s="120">
        <f t="shared" ref="I278:I329" si="46">IF(F278&lt;0,0,IF(F278&lt;-D$100,$D$134,IF(F278&lt;-2*D$100,$D$135,IF(F278&lt;-3*D$100,$D$136,IF(F278&lt;-4*D$100,$D$137,IF(F278&lt;-5*D$100,$D$138,IF(F278&lt;-6*D$100,$D$139,$D$140)))))))</f>
        <v>0.15000000000000002</v>
      </c>
      <c r="J278" s="39">
        <f t="shared" si="34"/>
        <v>5.7556217672349215</v>
      </c>
      <c r="K278" s="120">
        <f t="shared" ref="K278:K329" si="47">IF(F278&lt;0,$E$133,IF(F278&lt;-D$100,$E$134,IF(F278&lt;-2*D$100,$E$135,IF(F278&lt;-3*D$100,$E$136,IF(F278&lt;-4*D$100,$E$137,IF(F278&lt;-5*D$100,$E$138,IF(F278&lt;-6*D$100,$E$139,$E$140)))))))</f>
        <v>0.4</v>
      </c>
      <c r="L278" s="165">
        <f t="shared" ref="L278:L329" si="48">IF(J278=$D$133,J278*K278,(J278-J277)*K278)</f>
        <v>2.6375590877797353E-2</v>
      </c>
      <c r="M278" s="165">
        <f t="shared" si="35"/>
        <v>2.3022487068939674</v>
      </c>
      <c r="N278" s="22"/>
      <c r="O278" s="21">
        <f t="shared" si="40"/>
        <v>1.99</v>
      </c>
      <c r="P278" s="21">
        <f t="shared" si="41"/>
        <v>3.453373060340954</v>
      </c>
      <c r="Q278" s="21">
        <f t="shared" si="42"/>
        <v>5.7556217672349215</v>
      </c>
    </row>
    <row r="279" spans="2:17" x14ac:dyDescent="0.25">
      <c r="B279" s="131">
        <v>2</v>
      </c>
      <c r="C279" s="39">
        <v>37.723743818363161</v>
      </c>
      <c r="D279" s="39">
        <v>15.229839969363972</v>
      </c>
      <c r="E279" s="39">
        <f t="shared" si="43"/>
        <v>1.3</v>
      </c>
      <c r="F279" s="105">
        <f t="shared" si="44"/>
        <v>36.423743818363164</v>
      </c>
      <c r="G279" s="39">
        <f t="shared" si="45"/>
        <v>13.929839969363972</v>
      </c>
      <c r="H279" s="39">
        <f t="shared" si="36"/>
        <v>0.43959318129647329</v>
      </c>
      <c r="I279" s="120">
        <f t="shared" si="46"/>
        <v>0.15000000000000002</v>
      </c>
      <c r="J279" s="39">
        <f t="shared" ref="J279:J329" si="49">J278+I279*H279</f>
        <v>5.8215607444293926</v>
      </c>
      <c r="K279" s="120">
        <f t="shared" si="47"/>
        <v>0.4</v>
      </c>
      <c r="L279" s="165">
        <f t="shared" si="48"/>
        <v>2.6375590877788471E-2</v>
      </c>
      <c r="M279" s="165">
        <f t="shared" ref="M279:M329" si="50">IF(J279=$D$133,L279,M278+L279)</f>
        <v>2.3286242977717557</v>
      </c>
      <c r="N279" s="22"/>
      <c r="O279" s="21">
        <f t="shared" si="40"/>
        <v>2</v>
      </c>
      <c r="P279" s="21">
        <f t="shared" si="41"/>
        <v>3.4929364466576369</v>
      </c>
      <c r="Q279" s="21">
        <f t="shared" si="42"/>
        <v>5.8215607444293926</v>
      </c>
    </row>
    <row r="280" spans="2:17" x14ac:dyDescent="0.25">
      <c r="B280" s="131">
        <v>2.0099999999999998</v>
      </c>
      <c r="C280" s="39">
        <v>38.163336999659705</v>
      </c>
      <c r="D280" s="39">
        <v>15.609794232489371</v>
      </c>
      <c r="E280" s="39">
        <f t="shared" si="43"/>
        <v>1.3</v>
      </c>
      <c r="F280" s="105">
        <f t="shared" si="44"/>
        <v>36.863336999659708</v>
      </c>
      <c r="G280" s="39">
        <f t="shared" si="45"/>
        <v>14.30979423248937</v>
      </c>
      <c r="H280" s="39">
        <f t="shared" ref="H280:H329" si="51">IF(F280&lt;0,,IF(H279=0,F280,F280-F279))</f>
        <v>0.43959318129654434</v>
      </c>
      <c r="I280" s="120">
        <f t="shared" si="46"/>
        <v>0.15000000000000002</v>
      </c>
      <c r="J280" s="39">
        <f t="shared" si="49"/>
        <v>5.8874997216238745</v>
      </c>
      <c r="K280" s="120">
        <f t="shared" si="47"/>
        <v>0.4</v>
      </c>
      <c r="L280" s="165">
        <f t="shared" si="48"/>
        <v>2.6375590877792732E-2</v>
      </c>
      <c r="M280" s="165">
        <f t="shared" si="50"/>
        <v>2.3549998886495485</v>
      </c>
      <c r="N280" s="22"/>
      <c r="O280" s="21">
        <f t="shared" si="40"/>
        <v>2.0099999999999998</v>
      </c>
      <c r="P280" s="21">
        <f t="shared" si="41"/>
        <v>3.532499832974326</v>
      </c>
      <c r="Q280" s="21">
        <f t="shared" si="42"/>
        <v>5.8874997216238745</v>
      </c>
    </row>
    <row r="281" spans="2:17" x14ac:dyDescent="0.25">
      <c r="B281" s="131">
        <v>2.02</v>
      </c>
      <c r="C281" s="39">
        <v>38.60293018095625</v>
      </c>
      <c r="D281" s="39">
        <v>15.989748495614769</v>
      </c>
      <c r="E281" s="39">
        <f t="shared" si="43"/>
        <v>1.3</v>
      </c>
      <c r="F281" s="105">
        <f t="shared" si="44"/>
        <v>37.302930180956253</v>
      </c>
      <c r="G281" s="39">
        <f t="shared" si="45"/>
        <v>14.689748495614769</v>
      </c>
      <c r="H281" s="39">
        <f t="shared" si="51"/>
        <v>0.43959318129654434</v>
      </c>
      <c r="I281" s="120">
        <f t="shared" si="46"/>
        <v>0.15000000000000002</v>
      </c>
      <c r="J281" s="39">
        <f t="shared" si="49"/>
        <v>5.9534386988183563</v>
      </c>
      <c r="K281" s="120">
        <f t="shared" si="47"/>
        <v>0.4</v>
      </c>
      <c r="L281" s="165">
        <f t="shared" si="48"/>
        <v>2.6375590877792732E-2</v>
      </c>
      <c r="M281" s="165">
        <f t="shared" si="50"/>
        <v>2.3813754795273412</v>
      </c>
      <c r="N281" s="22"/>
      <c r="O281" s="21">
        <f t="shared" si="40"/>
        <v>2.02</v>
      </c>
      <c r="P281" s="21">
        <f t="shared" si="41"/>
        <v>3.5720632192910151</v>
      </c>
      <c r="Q281" s="21">
        <f t="shared" si="42"/>
        <v>5.9534386988183563</v>
      </c>
    </row>
    <row r="282" spans="2:17" x14ac:dyDescent="0.25">
      <c r="B282" s="131">
        <v>2.0299999999999998</v>
      </c>
      <c r="C282" s="39">
        <v>39.042523362252794</v>
      </c>
      <c r="D282" s="39">
        <v>16.369702758740168</v>
      </c>
      <c r="E282" s="39">
        <f t="shared" si="43"/>
        <v>1.3</v>
      </c>
      <c r="F282" s="105">
        <f t="shared" si="44"/>
        <v>37.742523362252797</v>
      </c>
      <c r="G282" s="39">
        <f t="shared" si="45"/>
        <v>15.069702758740167</v>
      </c>
      <c r="H282" s="39">
        <f t="shared" si="51"/>
        <v>0.43959318129654434</v>
      </c>
      <c r="I282" s="120">
        <f t="shared" si="46"/>
        <v>0.15000000000000002</v>
      </c>
      <c r="J282" s="39">
        <f t="shared" si="49"/>
        <v>6.0193776760128381</v>
      </c>
      <c r="K282" s="120">
        <f t="shared" si="47"/>
        <v>0.4</v>
      </c>
      <c r="L282" s="165">
        <f t="shared" si="48"/>
        <v>2.6375590877792732E-2</v>
      </c>
      <c r="M282" s="165">
        <f t="shared" si="50"/>
        <v>2.4077510704051339</v>
      </c>
      <c r="N282" s="22"/>
      <c r="O282" s="21">
        <f t="shared" si="40"/>
        <v>2.0299999999999998</v>
      </c>
      <c r="P282" s="21">
        <f t="shared" si="41"/>
        <v>3.6116266056077042</v>
      </c>
      <c r="Q282" s="21">
        <f t="shared" si="42"/>
        <v>6.0193776760128381</v>
      </c>
    </row>
    <row r="283" spans="2:17" x14ac:dyDescent="0.25">
      <c r="B283" s="131">
        <v>2.04</v>
      </c>
      <c r="C283" s="39">
        <v>39.482116543549346</v>
      </c>
      <c r="D283" s="39">
        <v>16.749657021865573</v>
      </c>
      <c r="E283" s="39">
        <f t="shared" si="43"/>
        <v>1.3</v>
      </c>
      <c r="F283" s="105">
        <f t="shared" si="44"/>
        <v>38.182116543549348</v>
      </c>
      <c r="G283" s="39">
        <f t="shared" si="45"/>
        <v>15.449657021865573</v>
      </c>
      <c r="H283" s="39">
        <f t="shared" si="51"/>
        <v>0.43959318129655145</v>
      </c>
      <c r="I283" s="120">
        <f t="shared" si="46"/>
        <v>0.2</v>
      </c>
      <c r="J283" s="39">
        <f t="shared" si="49"/>
        <v>6.1072963122721484</v>
      </c>
      <c r="K283" s="120">
        <f t="shared" si="47"/>
        <v>0.4</v>
      </c>
      <c r="L283" s="165">
        <f t="shared" si="48"/>
        <v>3.5167454503724119E-2</v>
      </c>
      <c r="M283" s="165">
        <f t="shared" si="50"/>
        <v>2.4429185249088579</v>
      </c>
      <c r="N283" s="22"/>
      <c r="O283" s="21">
        <f t="shared" si="40"/>
        <v>2.04</v>
      </c>
      <c r="P283" s="21">
        <f t="shared" si="41"/>
        <v>3.6643777873632906</v>
      </c>
      <c r="Q283" s="21">
        <f t="shared" si="42"/>
        <v>6.1072963122721484</v>
      </c>
    </row>
    <row r="284" spans="2:17" x14ac:dyDescent="0.25">
      <c r="B284" s="131">
        <v>2.0499999999999998</v>
      </c>
      <c r="C284" s="39">
        <v>39.921709724845883</v>
      </c>
      <c r="D284" s="39">
        <v>17.129611284990968</v>
      </c>
      <c r="E284" s="39">
        <f t="shared" si="43"/>
        <v>1.3</v>
      </c>
      <c r="F284" s="105">
        <f t="shared" si="44"/>
        <v>38.621709724845886</v>
      </c>
      <c r="G284" s="39">
        <f t="shared" si="45"/>
        <v>15.829611284990968</v>
      </c>
      <c r="H284" s="39">
        <f t="shared" si="51"/>
        <v>0.43959318129653724</v>
      </c>
      <c r="I284" s="120">
        <f t="shared" si="46"/>
        <v>0.2</v>
      </c>
      <c r="J284" s="39">
        <f t="shared" si="49"/>
        <v>6.195214948531456</v>
      </c>
      <c r="K284" s="120">
        <f t="shared" si="47"/>
        <v>0.4</v>
      </c>
      <c r="L284" s="165">
        <f t="shared" si="48"/>
        <v>3.516745450372305E-2</v>
      </c>
      <c r="M284" s="165">
        <f t="shared" si="50"/>
        <v>2.4780859794125809</v>
      </c>
      <c r="N284" s="22"/>
      <c r="O284" s="21">
        <f t="shared" si="40"/>
        <v>2.0499999999999998</v>
      </c>
      <c r="P284" s="21">
        <f t="shared" si="41"/>
        <v>3.7171289691188751</v>
      </c>
      <c r="Q284" s="21">
        <f t="shared" si="42"/>
        <v>6.195214948531456</v>
      </c>
    </row>
    <row r="285" spans="2:17" x14ac:dyDescent="0.25">
      <c r="B285" s="131">
        <v>2.06</v>
      </c>
      <c r="C285" s="39">
        <v>40.361302906142427</v>
      </c>
      <c r="D285" s="39">
        <v>17.509565548116367</v>
      </c>
      <c r="E285" s="39">
        <f t="shared" si="43"/>
        <v>1.3</v>
      </c>
      <c r="F285" s="105">
        <f t="shared" si="44"/>
        <v>39.06130290614243</v>
      </c>
      <c r="G285" s="39">
        <f t="shared" si="45"/>
        <v>16.209565548116366</v>
      </c>
      <c r="H285" s="39">
        <f t="shared" si="51"/>
        <v>0.43959318129654434</v>
      </c>
      <c r="I285" s="120">
        <f t="shared" si="46"/>
        <v>0.2</v>
      </c>
      <c r="J285" s="39">
        <f t="shared" si="49"/>
        <v>6.2831335847907646</v>
      </c>
      <c r="K285" s="120">
        <f t="shared" si="47"/>
        <v>0.4</v>
      </c>
      <c r="L285" s="165">
        <f t="shared" si="48"/>
        <v>3.5167454503723404E-2</v>
      </c>
      <c r="M285" s="165">
        <f t="shared" si="50"/>
        <v>2.5132534339163044</v>
      </c>
      <c r="N285" s="22"/>
      <c r="O285" s="21">
        <f t="shared" si="40"/>
        <v>2.06</v>
      </c>
      <c r="P285" s="21">
        <f t="shared" si="41"/>
        <v>3.7698801508744602</v>
      </c>
      <c r="Q285" s="21">
        <f t="shared" si="42"/>
        <v>6.2831335847907646</v>
      </c>
    </row>
    <row r="286" spans="2:17" x14ac:dyDescent="0.25">
      <c r="B286" s="131">
        <v>2.0699999999999998</v>
      </c>
      <c r="C286" s="39">
        <v>40.800896087438971</v>
      </c>
      <c r="D286" s="39">
        <v>17.889519811241765</v>
      </c>
      <c r="E286" s="39">
        <f t="shared" si="43"/>
        <v>1.3</v>
      </c>
      <c r="F286" s="105">
        <f t="shared" si="44"/>
        <v>39.500896087438974</v>
      </c>
      <c r="G286" s="39">
        <f t="shared" si="45"/>
        <v>16.589519811241765</v>
      </c>
      <c r="H286" s="39">
        <f t="shared" si="51"/>
        <v>0.43959318129654434</v>
      </c>
      <c r="I286" s="120">
        <f t="shared" si="46"/>
        <v>0.2</v>
      </c>
      <c r="J286" s="39">
        <f t="shared" si="49"/>
        <v>6.3710522210500731</v>
      </c>
      <c r="K286" s="120">
        <f t="shared" si="47"/>
        <v>0.4</v>
      </c>
      <c r="L286" s="165">
        <f t="shared" si="48"/>
        <v>3.5167454503723404E-2</v>
      </c>
      <c r="M286" s="165">
        <f t="shared" si="50"/>
        <v>2.5484208884200279</v>
      </c>
      <c r="N286" s="22"/>
      <c r="O286" s="21">
        <f t="shared" si="40"/>
        <v>2.0699999999999998</v>
      </c>
      <c r="P286" s="21">
        <f t="shared" si="41"/>
        <v>3.8226313326300452</v>
      </c>
      <c r="Q286" s="21">
        <f t="shared" si="42"/>
        <v>6.3710522210500731</v>
      </c>
    </row>
    <row r="287" spans="2:17" x14ac:dyDescent="0.25">
      <c r="B287" s="131">
        <v>2.08</v>
      </c>
      <c r="C287" s="39">
        <v>41.240489268735516</v>
      </c>
      <c r="D287" s="39">
        <v>18.269474074367164</v>
      </c>
      <c r="E287" s="39">
        <f t="shared" si="43"/>
        <v>1.3</v>
      </c>
      <c r="F287" s="105">
        <f t="shared" si="44"/>
        <v>39.940489268735519</v>
      </c>
      <c r="G287" s="39">
        <f t="shared" si="45"/>
        <v>16.969474074367163</v>
      </c>
      <c r="H287" s="39">
        <f t="shared" si="51"/>
        <v>0.43959318129654434</v>
      </c>
      <c r="I287" s="120">
        <f t="shared" si="46"/>
        <v>0.2</v>
      </c>
      <c r="J287" s="39">
        <f t="shared" si="49"/>
        <v>6.4589708573093816</v>
      </c>
      <c r="K287" s="120">
        <f t="shared" si="47"/>
        <v>0.4</v>
      </c>
      <c r="L287" s="165">
        <f t="shared" si="48"/>
        <v>3.5167454503723404E-2</v>
      </c>
      <c r="M287" s="165">
        <f t="shared" si="50"/>
        <v>2.5835883429237514</v>
      </c>
      <c r="N287" s="22"/>
      <c r="O287" s="21">
        <f t="shared" si="40"/>
        <v>2.08</v>
      </c>
      <c r="P287" s="21">
        <f t="shared" si="41"/>
        <v>3.8753825143856302</v>
      </c>
      <c r="Q287" s="21">
        <f t="shared" si="42"/>
        <v>6.4589708573093816</v>
      </c>
    </row>
    <row r="288" spans="2:17" x14ac:dyDescent="0.25">
      <c r="B288" s="131">
        <v>2.09</v>
      </c>
      <c r="C288" s="39">
        <v>41.680082450032067</v>
      </c>
      <c r="D288" s="39">
        <v>18.649428337492569</v>
      </c>
      <c r="E288" s="39">
        <f t="shared" si="43"/>
        <v>1.3</v>
      </c>
      <c r="F288" s="105">
        <f t="shared" si="44"/>
        <v>40.38008245003207</v>
      </c>
      <c r="G288" s="39">
        <f t="shared" si="45"/>
        <v>17.349428337492569</v>
      </c>
      <c r="H288" s="39">
        <f t="shared" si="51"/>
        <v>0.43959318129655145</v>
      </c>
      <c r="I288" s="120">
        <f t="shared" si="46"/>
        <v>0.2</v>
      </c>
      <c r="J288" s="39">
        <f t="shared" si="49"/>
        <v>6.5468894935686919</v>
      </c>
      <c r="K288" s="120">
        <f t="shared" si="47"/>
        <v>0.4</v>
      </c>
      <c r="L288" s="165">
        <f t="shared" si="48"/>
        <v>3.5167454503724119E-2</v>
      </c>
      <c r="M288" s="165">
        <f t="shared" si="50"/>
        <v>2.6187557974274753</v>
      </c>
      <c r="N288" s="22"/>
      <c r="O288" s="21">
        <f t="shared" si="40"/>
        <v>2.09</v>
      </c>
      <c r="P288" s="21">
        <f t="shared" si="41"/>
        <v>3.9281336961412165</v>
      </c>
      <c r="Q288" s="21">
        <f t="shared" si="42"/>
        <v>6.5468894935686919</v>
      </c>
    </row>
    <row r="289" spans="2:17" x14ac:dyDescent="0.25">
      <c r="B289" s="131">
        <v>2.1</v>
      </c>
      <c r="C289" s="39">
        <v>42.119675631328533</v>
      </c>
      <c r="D289" s="39">
        <v>19.029382600617886</v>
      </c>
      <c r="E289" s="39">
        <f t="shared" si="43"/>
        <v>1.3</v>
      </c>
      <c r="F289" s="105">
        <f t="shared" si="44"/>
        <v>40.819675631328536</v>
      </c>
      <c r="G289" s="39">
        <f t="shared" si="45"/>
        <v>17.729382600617885</v>
      </c>
      <c r="H289" s="39">
        <f t="shared" si="51"/>
        <v>0.43959318129646618</v>
      </c>
      <c r="I289" s="120">
        <f t="shared" si="46"/>
        <v>0.2</v>
      </c>
      <c r="J289" s="39">
        <f t="shared" si="49"/>
        <v>6.6348081298279853</v>
      </c>
      <c r="K289" s="120">
        <f t="shared" si="47"/>
        <v>0.4</v>
      </c>
      <c r="L289" s="165">
        <f t="shared" si="48"/>
        <v>3.5167454503717367E-2</v>
      </c>
      <c r="M289" s="165">
        <f t="shared" si="50"/>
        <v>2.6539232519311926</v>
      </c>
      <c r="N289" s="22"/>
      <c r="O289" s="21">
        <f t="shared" si="40"/>
        <v>2.1</v>
      </c>
      <c r="P289" s="21">
        <f t="shared" si="41"/>
        <v>3.9808848778967927</v>
      </c>
      <c r="Q289" s="21">
        <f t="shared" si="42"/>
        <v>6.6348081298279853</v>
      </c>
    </row>
    <row r="290" spans="2:17" x14ac:dyDescent="0.25">
      <c r="B290" s="131">
        <v>2.11</v>
      </c>
      <c r="C290" s="39">
        <v>42.559268812625</v>
      </c>
      <c r="D290" s="39">
        <v>19.409336863743206</v>
      </c>
      <c r="E290" s="39">
        <f t="shared" si="43"/>
        <v>1.3</v>
      </c>
      <c r="F290" s="105">
        <f t="shared" si="44"/>
        <v>41.259268812625002</v>
      </c>
      <c r="G290" s="39">
        <f t="shared" si="45"/>
        <v>18.109336863743206</v>
      </c>
      <c r="H290" s="39">
        <f t="shared" si="51"/>
        <v>0.43959318129646618</v>
      </c>
      <c r="I290" s="120">
        <f t="shared" si="46"/>
        <v>0.2</v>
      </c>
      <c r="J290" s="39">
        <f t="shared" si="49"/>
        <v>6.7227267660872787</v>
      </c>
      <c r="K290" s="120">
        <f t="shared" si="47"/>
        <v>0.4</v>
      </c>
      <c r="L290" s="165">
        <f t="shared" si="48"/>
        <v>3.5167454503717367E-2</v>
      </c>
      <c r="M290" s="165">
        <f t="shared" si="50"/>
        <v>2.6890907064349099</v>
      </c>
      <c r="N290" s="22"/>
      <c r="O290" s="21">
        <f t="shared" si="40"/>
        <v>2.11</v>
      </c>
      <c r="P290" s="21">
        <f t="shared" si="41"/>
        <v>4.0336360596523688</v>
      </c>
      <c r="Q290" s="21">
        <f t="shared" si="42"/>
        <v>6.7227267660872787</v>
      </c>
    </row>
    <row r="291" spans="2:17" x14ac:dyDescent="0.25">
      <c r="B291" s="131">
        <v>2.12</v>
      </c>
      <c r="C291" s="39">
        <v>42.998861993921629</v>
      </c>
      <c r="D291" s="39">
        <v>19.78929112686869</v>
      </c>
      <c r="E291" s="39">
        <f t="shared" si="43"/>
        <v>1.3</v>
      </c>
      <c r="F291" s="105">
        <f t="shared" si="44"/>
        <v>41.698861993921632</v>
      </c>
      <c r="G291" s="39">
        <f t="shared" si="45"/>
        <v>18.489291126868689</v>
      </c>
      <c r="H291" s="39">
        <f t="shared" si="51"/>
        <v>0.43959318129662961</v>
      </c>
      <c r="I291" s="120">
        <f t="shared" si="46"/>
        <v>0.2</v>
      </c>
      <c r="J291" s="39">
        <f t="shared" si="49"/>
        <v>6.810645402346605</v>
      </c>
      <c r="K291" s="120">
        <f t="shared" si="47"/>
        <v>0.4</v>
      </c>
      <c r="L291" s="165">
        <f t="shared" si="48"/>
        <v>3.5167454503730509E-2</v>
      </c>
      <c r="M291" s="165">
        <f t="shared" si="50"/>
        <v>2.7242581609386405</v>
      </c>
      <c r="N291" s="22"/>
      <c r="O291" s="21">
        <f t="shared" si="40"/>
        <v>2.12</v>
      </c>
      <c r="P291" s="21">
        <f t="shared" si="41"/>
        <v>4.0863872414079641</v>
      </c>
      <c r="Q291" s="21">
        <f t="shared" si="42"/>
        <v>6.810645402346605</v>
      </c>
    </row>
    <row r="292" spans="2:17" x14ac:dyDescent="0.25">
      <c r="B292" s="131">
        <v>2.13</v>
      </c>
      <c r="C292" s="39">
        <v>43.438455175218095</v>
      </c>
      <c r="D292" s="39">
        <v>20.169245389994011</v>
      </c>
      <c r="E292" s="39">
        <f t="shared" si="43"/>
        <v>1.3</v>
      </c>
      <c r="F292" s="105">
        <f t="shared" si="44"/>
        <v>42.138455175218098</v>
      </c>
      <c r="G292" s="39">
        <f t="shared" si="45"/>
        <v>18.86924538999401</v>
      </c>
      <c r="H292" s="39">
        <f t="shared" si="51"/>
        <v>0.43959318129646618</v>
      </c>
      <c r="I292" s="120">
        <f t="shared" si="46"/>
        <v>0.2</v>
      </c>
      <c r="J292" s="39">
        <f t="shared" si="49"/>
        <v>6.8985640386058984</v>
      </c>
      <c r="K292" s="120">
        <f t="shared" si="47"/>
        <v>0.4</v>
      </c>
      <c r="L292" s="165">
        <f t="shared" si="48"/>
        <v>3.5167454503717367E-2</v>
      </c>
      <c r="M292" s="165">
        <f t="shared" si="50"/>
        <v>2.7594256154423578</v>
      </c>
      <c r="N292" s="22"/>
      <c r="O292" s="21">
        <f t="shared" si="40"/>
        <v>2.13</v>
      </c>
      <c r="P292" s="21">
        <f t="shared" si="41"/>
        <v>4.1391384231635406</v>
      </c>
      <c r="Q292" s="21">
        <f t="shared" si="42"/>
        <v>6.8985640386058984</v>
      </c>
    </row>
    <row r="293" spans="2:17" x14ac:dyDescent="0.25">
      <c r="B293" s="131">
        <v>2.14</v>
      </c>
      <c r="C293" s="39">
        <v>43.878048356514711</v>
      </c>
      <c r="D293" s="39">
        <v>20.549199653119484</v>
      </c>
      <c r="E293" s="39">
        <f t="shared" si="43"/>
        <v>1.3</v>
      </c>
      <c r="F293" s="105">
        <f t="shared" si="44"/>
        <v>42.578048356514714</v>
      </c>
      <c r="G293" s="39">
        <f t="shared" si="45"/>
        <v>19.249199653119483</v>
      </c>
      <c r="H293" s="39">
        <f t="shared" si="51"/>
        <v>0.4395931812966154</v>
      </c>
      <c r="I293" s="120">
        <f t="shared" si="46"/>
        <v>0.2</v>
      </c>
      <c r="J293" s="39">
        <f t="shared" si="49"/>
        <v>6.9864826748652211</v>
      </c>
      <c r="K293" s="120">
        <f t="shared" si="47"/>
        <v>0.4</v>
      </c>
      <c r="L293" s="165">
        <f t="shared" si="48"/>
        <v>3.5167454503729094E-2</v>
      </c>
      <c r="M293" s="165">
        <f t="shared" si="50"/>
        <v>2.794593069946087</v>
      </c>
      <c r="N293" s="22"/>
      <c r="O293" s="21">
        <f t="shared" si="40"/>
        <v>2.14</v>
      </c>
      <c r="P293" s="21">
        <f t="shared" si="41"/>
        <v>4.1918896049191341</v>
      </c>
      <c r="Q293" s="21">
        <f t="shared" si="42"/>
        <v>6.9864826748652211</v>
      </c>
    </row>
    <row r="294" spans="2:17" x14ac:dyDescent="0.25">
      <c r="B294" s="131">
        <v>2.15</v>
      </c>
      <c r="C294" s="39">
        <v>44.317641537811184</v>
      </c>
      <c r="D294" s="39">
        <v>20.929153916244811</v>
      </c>
      <c r="E294" s="39">
        <f t="shared" si="43"/>
        <v>1.3</v>
      </c>
      <c r="F294" s="105">
        <f t="shared" si="44"/>
        <v>43.017641537811187</v>
      </c>
      <c r="G294" s="39">
        <f t="shared" si="45"/>
        <v>19.62915391624481</v>
      </c>
      <c r="H294" s="39">
        <f t="shared" si="51"/>
        <v>0.43959318129647329</v>
      </c>
      <c r="I294" s="120">
        <f t="shared" si="46"/>
        <v>0.2</v>
      </c>
      <c r="J294" s="39">
        <f t="shared" si="49"/>
        <v>7.0744013111245154</v>
      </c>
      <c r="K294" s="120">
        <f t="shared" si="47"/>
        <v>0.4</v>
      </c>
      <c r="L294" s="165">
        <f t="shared" si="48"/>
        <v>3.5167454503717721E-2</v>
      </c>
      <c r="M294" s="165">
        <f t="shared" si="50"/>
        <v>2.8297605244498047</v>
      </c>
      <c r="N294" s="22"/>
      <c r="O294" s="21">
        <f t="shared" si="40"/>
        <v>2.15</v>
      </c>
      <c r="P294" s="21">
        <f t="shared" si="41"/>
        <v>4.2446407866747107</v>
      </c>
      <c r="Q294" s="21">
        <f t="shared" si="42"/>
        <v>7.0744013111245154</v>
      </c>
    </row>
    <row r="295" spans="2:17" x14ac:dyDescent="0.25">
      <c r="B295" s="131">
        <v>2.16</v>
      </c>
      <c r="C295" s="39">
        <v>44.757234719107799</v>
      </c>
      <c r="D295" s="39">
        <v>21.309108179370281</v>
      </c>
      <c r="E295" s="39">
        <f t="shared" si="43"/>
        <v>1.3</v>
      </c>
      <c r="F295" s="105">
        <f t="shared" si="44"/>
        <v>43.457234719107802</v>
      </c>
      <c r="G295" s="39">
        <f t="shared" si="45"/>
        <v>20.00910817937028</v>
      </c>
      <c r="H295" s="39">
        <f t="shared" si="51"/>
        <v>0.4395931812966154</v>
      </c>
      <c r="I295" s="120">
        <f t="shared" si="46"/>
        <v>0.2</v>
      </c>
      <c r="J295" s="39">
        <f t="shared" si="49"/>
        <v>7.1623199473838381</v>
      </c>
      <c r="K295" s="120">
        <f t="shared" si="47"/>
        <v>0.4</v>
      </c>
      <c r="L295" s="165">
        <f t="shared" si="48"/>
        <v>3.5167454503729094E-2</v>
      </c>
      <c r="M295" s="165">
        <f t="shared" si="50"/>
        <v>2.864927978953534</v>
      </c>
      <c r="N295" s="22"/>
      <c r="O295" s="21">
        <f t="shared" si="40"/>
        <v>2.16</v>
      </c>
      <c r="P295" s="21">
        <f t="shared" si="41"/>
        <v>4.2973919684303041</v>
      </c>
      <c r="Q295" s="21">
        <f t="shared" si="42"/>
        <v>7.1623199473838381</v>
      </c>
    </row>
    <row r="296" spans="2:17" x14ac:dyDescent="0.25">
      <c r="B296" s="131">
        <v>2.17</v>
      </c>
      <c r="C296" s="39">
        <v>45.196827900404266</v>
      </c>
      <c r="D296" s="39">
        <v>21.689062442495601</v>
      </c>
      <c r="E296" s="39">
        <f t="shared" si="43"/>
        <v>1.3</v>
      </c>
      <c r="F296" s="105">
        <f t="shared" si="44"/>
        <v>43.896827900404269</v>
      </c>
      <c r="G296" s="39">
        <f t="shared" si="45"/>
        <v>20.3890624424956</v>
      </c>
      <c r="H296" s="39">
        <f t="shared" si="51"/>
        <v>0.43959318129646618</v>
      </c>
      <c r="I296" s="120">
        <f t="shared" si="46"/>
        <v>0.2</v>
      </c>
      <c r="J296" s="39">
        <f t="shared" si="49"/>
        <v>7.2502385836431316</v>
      </c>
      <c r="K296" s="120">
        <f t="shared" si="47"/>
        <v>0.4</v>
      </c>
      <c r="L296" s="165">
        <f t="shared" si="48"/>
        <v>3.5167454503717367E-2</v>
      </c>
      <c r="M296" s="165">
        <f t="shared" si="50"/>
        <v>2.9000954334572513</v>
      </c>
      <c r="N296" s="22"/>
      <c r="O296" s="21">
        <f t="shared" si="40"/>
        <v>2.17</v>
      </c>
      <c r="P296" s="21">
        <f t="shared" si="41"/>
        <v>4.3501431501858807</v>
      </c>
      <c r="Q296" s="21">
        <f t="shared" si="42"/>
        <v>7.2502385836431316</v>
      </c>
    </row>
    <row r="297" spans="2:17" x14ac:dyDescent="0.25">
      <c r="B297" s="131">
        <v>2.1800000000000002</v>
      </c>
      <c r="C297" s="39">
        <v>45.636421081700817</v>
      </c>
      <c r="D297" s="39">
        <v>22.069016705621006</v>
      </c>
      <c r="E297" s="39">
        <f t="shared" si="43"/>
        <v>1.3</v>
      </c>
      <c r="F297" s="105">
        <f t="shared" si="44"/>
        <v>44.33642108170082</v>
      </c>
      <c r="G297" s="39">
        <f t="shared" si="45"/>
        <v>20.769016705621006</v>
      </c>
      <c r="H297" s="39">
        <f t="shared" si="51"/>
        <v>0.43959318129655145</v>
      </c>
      <c r="I297" s="120">
        <f t="shared" si="46"/>
        <v>0.2</v>
      </c>
      <c r="J297" s="39">
        <f t="shared" si="49"/>
        <v>7.3381572199024419</v>
      </c>
      <c r="K297" s="120">
        <f t="shared" si="47"/>
        <v>0.4</v>
      </c>
      <c r="L297" s="165">
        <f t="shared" si="48"/>
        <v>3.5167454503724119E-2</v>
      </c>
      <c r="M297" s="165">
        <f t="shared" si="50"/>
        <v>2.9352628879609752</v>
      </c>
      <c r="N297" s="22"/>
      <c r="O297" s="21">
        <f t="shared" si="40"/>
        <v>2.1800000000000002</v>
      </c>
      <c r="P297" s="21">
        <f t="shared" si="41"/>
        <v>4.4028943319414662</v>
      </c>
      <c r="Q297" s="21">
        <f t="shared" si="42"/>
        <v>7.3381572199024419</v>
      </c>
    </row>
    <row r="298" spans="2:17" x14ac:dyDescent="0.25">
      <c r="B298" s="131">
        <v>2.19</v>
      </c>
      <c r="C298" s="39">
        <v>46.076014262997361</v>
      </c>
      <c r="D298" s="39">
        <v>22.448970968746405</v>
      </c>
      <c r="E298" s="39">
        <f t="shared" si="43"/>
        <v>1.3</v>
      </c>
      <c r="F298" s="105">
        <f t="shared" si="44"/>
        <v>44.776014262997364</v>
      </c>
      <c r="G298" s="39">
        <f t="shared" si="45"/>
        <v>21.148970968746404</v>
      </c>
      <c r="H298" s="39">
        <f t="shared" si="51"/>
        <v>0.43959318129654434</v>
      </c>
      <c r="I298" s="120">
        <f t="shared" si="46"/>
        <v>0.2</v>
      </c>
      <c r="J298" s="39">
        <f t="shared" si="49"/>
        <v>7.4260758561617504</v>
      </c>
      <c r="K298" s="120">
        <f t="shared" si="47"/>
        <v>0.4</v>
      </c>
      <c r="L298" s="165">
        <f t="shared" si="48"/>
        <v>3.5167454503723404E-2</v>
      </c>
      <c r="M298" s="165">
        <f t="shared" si="50"/>
        <v>2.9704303424646987</v>
      </c>
      <c r="N298" s="22"/>
      <c r="O298" s="21">
        <f t="shared" si="40"/>
        <v>2.19</v>
      </c>
      <c r="P298" s="21">
        <f t="shared" si="41"/>
        <v>4.4556455136970516</v>
      </c>
      <c r="Q298" s="21">
        <f t="shared" si="42"/>
        <v>7.4260758561617504</v>
      </c>
    </row>
    <row r="299" spans="2:17" x14ac:dyDescent="0.25">
      <c r="B299" s="131">
        <v>2.2000000000000002</v>
      </c>
      <c r="C299" s="39">
        <v>46.515607444293913</v>
      </c>
      <c r="D299" s="39">
        <v>22.828925231871811</v>
      </c>
      <c r="E299" s="39">
        <f t="shared" si="43"/>
        <v>1.3</v>
      </c>
      <c r="F299" s="105">
        <f t="shared" si="44"/>
        <v>45.215607444293916</v>
      </c>
      <c r="G299" s="39">
        <f t="shared" si="45"/>
        <v>21.52892523187181</v>
      </c>
      <c r="H299" s="39">
        <f t="shared" si="51"/>
        <v>0.43959318129655145</v>
      </c>
      <c r="I299" s="120">
        <f t="shared" si="46"/>
        <v>0.2</v>
      </c>
      <c r="J299" s="39">
        <f t="shared" si="49"/>
        <v>7.5139944924210607</v>
      </c>
      <c r="K299" s="120">
        <f t="shared" si="47"/>
        <v>0.4</v>
      </c>
      <c r="L299" s="165">
        <f t="shared" si="48"/>
        <v>3.5167454503724119E-2</v>
      </c>
      <c r="M299" s="165">
        <f t="shared" si="50"/>
        <v>3.0055977969684227</v>
      </c>
      <c r="N299" s="22"/>
      <c r="O299" s="21">
        <f t="shared" si="40"/>
        <v>2.2000000000000002</v>
      </c>
      <c r="P299" s="21">
        <f t="shared" si="41"/>
        <v>4.508396695452638</v>
      </c>
      <c r="Q299" s="21">
        <f t="shared" si="42"/>
        <v>7.5139944924210607</v>
      </c>
    </row>
    <row r="300" spans="2:17" x14ac:dyDescent="0.25">
      <c r="B300" s="131">
        <v>2.21</v>
      </c>
      <c r="C300" s="39">
        <v>46.95520062559045</v>
      </c>
      <c r="D300" s="39">
        <v>23.208879494997205</v>
      </c>
      <c r="E300" s="39">
        <f t="shared" si="43"/>
        <v>1.3</v>
      </c>
      <c r="F300" s="105">
        <f t="shared" si="44"/>
        <v>45.655200625590453</v>
      </c>
      <c r="G300" s="39">
        <f t="shared" si="45"/>
        <v>21.908879494997205</v>
      </c>
      <c r="H300" s="39">
        <f t="shared" si="51"/>
        <v>0.43959318129653724</v>
      </c>
      <c r="I300" s="120">
        <f t="shared" si="46"/>
        <v>0.2</v>
      </c>
      <c r="J300" s="39">
        <f t="shared" si="49"/>
        <v>7.6019131286803683</v>
      </c>
      <c r="K300" s="120">
        <f t="shared" si="47"/>
        <v>0.4</v>
      </c>
      <c r="L300" s="165">
        <f t="shared" si="48"/>
        <v>3.516745450372305E-2</v>
      </c>
      <c r="M300" s="165">
        <f t="shared" si="50"/>
        <v>3.0407652514721457</v>
      </c>
      <c r="N300" s="22"/>
      <c r="O300" s="21">
        <f t="shared" si="40"/>
        <v>2.21</v>
      </c>
      <c r="P300" s="21">
        <f t="shared" si="41"/>
        <v>4.5611478772082226</v>
      </c>
      <c r="Q300" s="21">
        <f t="shared" si="42"/>
        <v>7.6019131286803683</v>
      </c>
    </row>
    <row r="301" spans="2:17" x14ac:dyDescent="0.25">
      <c r="B301" s="131">
        <v>2.2200000000000002</v>
      </c>
      <c r="C301" s="39">
        <v>47.394793806887002</v>
      </c>
      <c r="D301" s="39">
        <v>23.588833758122611</v>
      </c>
      <c r="E301" s="39">
        <f t="shared" si="43"/>
        <v>1.3</v>
      </c>
      <c r="F301" s="105">
        <f t="shared" si="44"/>
        <v>46.094793806887004</v>
      </c>
      <c r="G301" s="39">
        <f t="shared" si="45"/>
        <v>22.28883375812261</v>
      </c>
      <c r="H301" s="39">
        <f t="shared" si="51"/>
        <v>0.43959318129655145</v>
      </c>
      <c r="I301" s="120">
        <f t="shared" si="46"/>
        <v>0.2</v>
      </c>
      <c r="J301" s="39">
        <f t="shared" si="49"/>
        <v>7.6898317649396786</v>
      </c>
      <c r="K301" s="120">
        <f t="shared" si="47"/>
        <v>0.4</v>
      </c>
      <c r="L301" s="165">
        <f t="shared" si="48"/>
        <v>3.5167454503724119E-2</v>
      </c>
      <c r="M301" s="165">
        <f t="shared" si="50"/>
        <v>3.0759327059758697</v>
      </c>
      <c r="N301" s="22"/>
      <c r="O301" s="21">
        <f t="shared" si="40"/>
        <v>2.2200000000000002</v>
      </c>
      <c r="P301" s="21">
        <f t="shared" si="41"/>
        <v>4.6138990589638089</v>
      </c>
      <c r="Q301" s="21">
        <f t="shared" si="42"/>
        <v>7.6898317649396786</v>
      </c>
    </row>
    <row r="302" spans="2:17" x14ac:dyDescent="0.25">
      <c r="B302" s="131">
        <v>2.23</v>
      </c>
      <c r="C302" s="39">
        <v>47.834386988183539</v>
      </c>
      <c r="D302" s="39">
        <v>23.968788021248002</v>
      </c>
      <c r="E302" s="39">
        <f t="shared" si="43"/>
        <v>1.3</v>
      </c>
      <c r="F302" s="105">
        <f t="shared" si="44"/>
        <v>46.534386988183542</v>
      </c>
      <c r="G302" s="39">
        <f t="shared" si="45"/>
        <v>22.668788021248002</v>
      </c>
      <c r="H302" s="39">
        <f t="shared" si="51"/>
        <v>0.43959318129653724</v>
      </c>
      <c r="I302" s="120">
        <f t="shared" si="46"/>
        <v>0.2</v>
      </c>
      <c r="J302" s="39">
        <f t="shared" si="49"/>
        <v>7.7777504011989862</v>
      </c>
      <c r="K302" s="120">
        <f t="shared" si="47"/>
        <v>0.4</v>
      </c>
      <c r="L302" s="165">
        <f t="shared" si="48"/>
        <v>3.516745450372305E-2</v>
      </c>
      <c r="M302" s="165">
        <f t="shared" si="50"/>
        <v>3.1111001604795927</v>
      </c>
      <c r="N302" s="22"/>
      <c r="O302" s="21">
        <f t="shared" si="40"/>
        <v>2.23</v>
      </c>
      <c r="P302" s="21">
        <f t="shared" si="41"/>
        <v>4.6666502407193935</v>
      </c>
      <c r="Q302" s="21">
        <f t="shared" si="42"/>
        <v>7.7777504011989862</v>
      </c>
    </row>
    <row r="303" spans="2:17" x14ac:dyDescent="0.25">
      <c r="B303" s="131">
        <v>2.2400000000000002</v>
      </c>
      <c r="C303" s="39">
        <v>48.273980169480083</v>
      </c>
      <c r="D303" s="39">
        <v>24.348742284373401</v>
      </c>
      <c r="E303" s="39">
        <f t="shared" si="43"/>
        <v>1.3</v>
      </c>
      <c r="F303" s="105">
        <f t="shared" si="44"/>
        <v>46.973980169480086</v>
      </c>
      <c r="G303" s="39">
        <f t="shared" si="45"/>
        <v>23.0487422843734</v>
      </c>
      <c r="H303" s="39">
        <f t="shared" si="51"/>
        <v>0.43959318129654434</v>
      </c>
      <c r="I303" s="120">
        <f t="shared" si="46"/>
        <v>0.2</v>
      </c>
      <c r="J303" s="39">
        <f t="shared" si="49"/>
        <v>7.8656690374582947</v>
      </c>
      <c r="K303" s="120">
        <f t="shared" si="47"/>
        <v>0.4</v>
      </c>
      <c r="L303" s="165">
        <f t="shared" si="48"/>
        <v>3.5167454503723404E-2</v>
      </c>
      <c r="M303" s="165">
        <f t="shared" si="50"/>
        <v>3.1462676149833162</v>
      </c>
      <c r="N303" s="22"/>
      <c r="O303" s="21">
        <f t="shared" si="40"/>
        <v>2.2400000000000002</v>
      </c>
      <c r="P303" s="21">
        <f t="shared" si="41"/>
        <v>4.719401422474979</v>
      </c>
      <c r="Q303" s="21">
        <f t="shared" si="42"/>
        <v>7.8656690374582947</v>
      </c>
    </row>
    <row r="304" spans="2:17" x14ac:dyDescent="0.25">
      <c r="B304" s="131">
        <v>2.25</v>
      </c>
      <c r="C304" s="39">
        <v>48.713573350776635</v>
      </c>
      <c r="D304" s="39">
        <v>24.728696547498807</v>
      </c>
      <c r="E304" s="39">
        <f t="shared" si="43"/>
        <v>1.3</v>
      </c>
      <c r="F304" s="105">
        <f t="shared" si="44"/>
        <v>47.413573350776637</v>
      </c>
      <c r="G304" s="39">
        <f t="shared" si="45"/>
        <v>23.428696547498806</v>
      </c>
      <c r="H304" s="39">
        <f t="shared" si="51"/>
        <v>0.43959318129655145</v>
      </c>
      <c r="I304" s="120">
        <f t="shared" si="46"/>
        <v>0.2</v>
      </c>
      <c r="J304" s="39">
        <f t="shared" si="49"/>
        <v>7.953587673717605</v>
      </c>
      <c r="K304" s="120">
        <f t="shared" si="47"/>
        <v>0.4</v>
      </c>
      <c r="L304" s="165">
        <f t="shared" si="48"/>
        <v>3.5167454503724119E-2</v>
      </c>
      <c r="M304" s="165">
        <f t="shared" si="50"/>
        <v>3.1814350694870401</v>
      </c>
      <c r="N304" s="22"/>
      <c r="O304" s="21">
        <f t="shared" si="40"/>
        <v>2.25</v>
      </c>
      <c r="P304" s="21">
        <f t="shared" si="41"/>
        <v>4.7721526042305644</v>
      </c>
      <c r="Q304" s="21">
        <f t="shared" si="42"/>
        <v>7.953587673717605</v>
      </c>
    </row>
    <row r="305" spans="2:17" x14ac:dyDescent="0.25">
      <c r="B305" s="131">
        <v>2.2599999999999998</v>
      </c>
      <c r="C305" s="39">
        <v>49.153166532073101</v>
      </c>
      <c r="D305" s="39">
        <v>25.108650810624127</v>
      </c>
      <c r="E305" s="39">
        <f t="shared" si="43"/>
        <v>1.3</v>
      </c>
      <c r="F305" s="105">
        <f t="shared" si="44"/>
        <v>47.853166532073104</v>
      </c>
      <c r="G305" s="39">
        <f t="shared" si="45"/>
        <v>23.808650810624126</v>
      </c>
      <c r="H305" s="39">
        <f t="shared" si="51"/>
        <v>0.43959318129646618</v>
      </c>
      <c r="I305" s="120">
        <f t="shared" si="46"/>
        <v>0.2</v>
      </c>
      <c r="J305" s="39">
        <f t="shared" si="49"/>
        <v>8.0415063099768975</v>
      </c>
      <c r="K305" s="120">
        <f t="shared" si="47"/>
        <v>0.4</v>
      </c>
      <c r="L305" s="165">
        <f t="shared" si="48"/>
        <v>3.5167454503717013E-2</v>
      </c>
      <c r="M305" s="165">
        <f t="shared" si="50"/>
        <v>3.216602523990757</v>
      </c>
      <c r="N305" s="22"/>
      <c r="O305" s="21">
        <f t="shared" si="40"/>
        <v>2.2599999999999998</v>
      </c>
      <c r="P305" s="21">
        <f t="shared" si="41"/>
        <v>4.824903785986141</v>
      </c>
      <c r="Q305" s="21">
        <f t="shared" si="42"/>
        <v>8.0415063099768975</v>
      </c>
    </row>
    <row r="306" spans="2:17" x14ac:dyDescent="0.25">
      <c r="B306" s="131">
        <v>2.27</v>
      </c>
      <c r="C306" s="39">
        <v>49.59275971336973</v>
      </c>
      <c r="D306" s="39">
        <v>25.488605073749611</v>
      </c>
      <c r="E306" s="39">
        <f t="shared" si="43"/>
        <v>1.3</v>
      </c>
      <c r="F306" s="105">
        <f t="shared" si="44"/>
        <v>48.292759713369733</v>
      </c>
      <c r="G306" s="39">
        <f t="shared" si="45"/>
        <v>24.18860507374961</v>
      </c>
      <c r="H306" s="39">
        <f t="shared" si="51"/>
        <v>0.43959318129662961</v>
      </c>
      <c r="I306" s="120">
        <f t="shared" si="46"/>
        <v>0.2</v>
      </c>
      <c r="J306" s="39">
        <f t="shared" si="49"/>
        <v>8.1294249462362238</v>
      </c>
      <c r="K306" s="120">
        <f t="shared" si="47"/>
        <v>0.4</v>
      </c>
      <c r="L306" s="165">
        <f t="shared" si="48"/>
        <v>3.5167454503730509E-2</v>
      </c>
      <c r="M306" s="165">
        <f t="shared" si="50"/>
        <v>3.2517699784944876</v>
      </c>
      <c r="N306" s="22"/>
      <c r="O306" s="21">
        <f t="shared" si="40"/>
        <v>2.27</v>
      </c>
      <c r="P306" s="21">
        <f t="shared" si="41"/>
        <v>4.8776549677417362</v>
      </c>
      <c r="Q306" s="21">
        <f t="shared" si="42"/>
        <v>8.1294249462362238</v>
      </c>
    </row>
    <row r="307" spans="2:17" x14ac:dyDescent="0.25">
      <c r="B307" s="131">
        <v>2.2799999999999998</v>
      </c>
      <c r="C307" s="39">
        <v>50.03235289466619</v>
      </c>
      <c r="D307" s="39">
        <v>25.868559336874927</v>
      </c>
      <c r="E307" s="39">
        <f t="shared" si="43"/>
        <v>1.3</v>
      </c>
      <c r="F307" s="105">
        <f t="shared" si="44"/>
        <v>48.732352894666192</v>
      </c>
      <c r="G307" s="39">
        <f t="shared" si="45"/>
        <v>24.568559336874927</v>
      </c>
      <c r="H307" s="39">
        <f t="shared" si="51"/>
        <v>0.43959318129645908</v>
      </c>
      <c r="I307" s="120">
        <f t="shared" si="46"/>
        <v>0.2</v>
      </c>
      <c r="J307" s="39">
        <f t="shared" si="49"/>
        <v>8.2173435824955163</v>
      </c>
      <c r="K307" s="120">
        <f t="shared" si="47"/>
        <v>0.4</v>
      </c>
      <c r="L307" s="165">
        <f t="shared" si="48"/>
        <v>3.5167454503717013E-2</v>
      </c>
      <c r="M307" s="165">
        <f t="shared" si="50"/>
        <v>3.2869374329982044</v>
      </c>
      <c r="N307" s="22"/>
      <c r="O307" s="21">
        <f t="shared" si="40"/>
        <v>2.2799999999999998</v>
      </c>
      <c r="P307" s="21">
        <f t="shared" si="41"/>
        <v>4.9304061494973119</v>
      </c>
      <c r="Q307" s="21">
        <f t="shared" si="42"/>
        <v>8.2173435824955163</v>
      </c>
    </row>
    <row r="308" spans="2:17" x14ac:dyDescent="0.25">
      <c r="B308" s="131">
        <v>2.29</v>
      </c>
      <c r="C308" s="39">
        <v>50.471946075962734</v>
      </c>
      <c r="D308" s="39">
        <v>26.248513600000326</v>
      </c>
      <c r="E308" s="39">
        <f t="shared" si="43"/>
        <v>1.3</v>
      </c>
      <c r="F308" s="105">
        <f t="shared" si="44"/>
        <v>49.171946075962737</v>
      </c>
      <c r="G308" s="39">
        <f t="shared" si="45"/>
        <v>24.948513600000325</v>
      </c>
      <c r="H308" s="39">
        <f t="shared" si="51"/>
        <v>0.43959318129654434</v>
      </c>
      <c r="I308" s="120">
        <f t="shared" si="46"/>
        <v>0.2</v>
      </c>
      <c r="J308" s="39">
        <f t="shared" si="49"/>
        <v>8.3052622187548248</v>
      </c>
      <c r="K308" s="120">
        <f t="shared" si="47"/>
        <v>0.4</v>
      </c>
      <c r="L308" s="165">
        <f t="shared" si="48"/>
        <v>3.5167454503723404E-2</v>
      </c>
      <c r="M308" s="165">
        <f t="shared" si="50"/>
        <v>3.3221048875019279</v>
      </c>
      <c r="N308" s="22"/>
      <c r="O308" s="21">
        <f t="shared" si="40"/>
        <v>2.29</v>
      </c>
      <c r="P308" s="21">
        <f t="shared" si="41"/>
        <v>4.9831573312528974</v>
      </c>
      <c r="Q308" s="21">
        <f t="shared" si="42"/>
        <v>8.3052622187548248</v>
      </c>
    </row>
    <row r="309" spans="2:17" x14ac:dyDescent="0.25">
      <c r="B309" s="131">
        <v>2.2999999999999998</v>
      </c>
      <c r="C309" s="39">
        <v>50.9115392572592</v>
      </c>
      <c r="D309" s="39">
        <v>26.628467863125646</v>
      </c>
      <c r="E309" s="39">
        <f t="shared" si="43"/>
        <v>1.3</v>
      </c>
      <c r="F309" s="105">
        <f t="shared" si="44"/>
        <v>49.611539257259203</v>
      </c>
      <c r="G309" s="39">
        <f t="shared" si="45"/>
        <v>25.328467863125645</v>
      </c>
      <c r="H309" s="39">
        <f t="shared" si="51"/>
        <v>0.43959318129646618</v>
      </c>
      <c r="I309" s="120">
        <f t="shared" si="46"/>
        <v>0.2</v>
      </c>
      <c r="J309" s="39">
        <f t="shared" si="49"/>
        <v>8.3931808550141174</v>
      </c>
      <c r="K309" s="120">
        <f t="shared" si="47"/>
        <v>0.4</v>
      </c>
      <c r="L309" s="165">
        <f t="shared" si="48"/>
        <v>3.5167454503717013E-2</v>
      </c>
      <c r="M309" s="165">
        <f t="shared" si="50"/>
        <v>3.3572723420056447</v>
      </c>
      <c r="N309" s="22"/>
      <c r="O309" s="21">
        <f t="shared" ref="O309:O329" si="52">B309</f>
        <v>2.2999999999999998</v>
      </c>
      <c r="P309" s="21">
        <f t="shared" ref="P309:P329" si="53">Q309-M309</f>
        <v>5.0359085130084722</v>
      </c>
      <c r="Q309" s="21">
        <f t="shared" ref="Q309:Q329" si="54">J309</f>
        <v>8.3931808550141174</v>
      </c>
    </row>
    <row r="310" spans="2:17" x14ac:dyDescent="0.25">
      <c r="B310" s="131">
        <v>2.31</v>
      </c>
      <c r="C310" s="39">
        <v>51.351132438555751</v>
      </c>
      <c r="D310" s="39">
        <v>27.008422126251048</v>
      </c>
      <c r="E310" s="39">
        <f t="shared" si="43"/>
        <v>1.3</v>
      </c>
      <c r="F310" s="105">
        <f t="shared" si="44"/>
        <v>50.051132438555754</v>
      </c>
      <c r="G310" s="39">
        <f t="shared" si="45"/>
        <v>25.708422126251048</v>
      </c>
      <c r="H310" s="39">
        <f t="shared" si="51"/>
        <v>0.43959318129655145</v>
      </c>
      <c r="I310" s="120">
        <f t="shared" si="46"/>
        <v>0.2</v>
      </c>
      <c r="J310" s="39">
        <f t="shared" si="49"/>
        <v>8.4810994912734277</v>
      </c>
      <c r="K310" s="120">
        <f t="shared" si="47"/>
        <v>0.4</v>
      </c>
      <c r="L310" s="165">
        <f t="shared" si="48"/>
        <v>3.5167454503724119E-2</v>
      </c>
      <c r="M310" s="165">
        <f t="shared" si="50"/>
        <v>3.3924397965093687</v>
      </c>
      <c r="N310" s="22"/>
      <c r="O310" s="21">
        <f t="shared" si="52"/>
        <v>2.31</v>
      </c>
      <c r="P310" s="21">
        <f t="shared" si="53"/>
        <v>5.0886596947640594</v>
      </c>
      <c r="Q310" s="21">
        <f t="shared" si="54"/>
        <v>8.4810994912734277</v>
      </c>
    </row>
    <row r="311" spans="2:17" x14ac:dyDescent="0.25">
      <c r="B311" s="131">
        <v>2.3199999999999998</v>
      </c>
      <c r="C311" s="39">
        <v>51.790725619852296</v>
      </c>
      <c r="D311" s="39">
        <v>27.38837638937645</v>
      </c>
      <c r="E311" s="39">
        <f t="shared" si="43"/>
        <v>1.3</v>
      </c>
      <c r="F311" s="105">
        <f t="shared" si="44"/>
        <v>50.490725619852299</v>
      </c>
      <c r="G311" s="39">
        <f t="shared" si="45"/>
        <v>26.08837638937645</v>
      </c>
      <c r="H311" s="39">
        <f t="shared" si="51"/>
        <v>0.43959318129654434</v>
      </c>
      <c r="I311" s="120">
        <f t="shared" si="46"/>
        <v>0.2</v>
      </c>
      <c r="J311" s="39">
        <f t="shared" si="49"/>
        <v>8.5690181275327362</v>
      </c>
      <c r="K311" s="120">
        <f t="shared" si="47"/>
        <v>0.4</v>
      </c>
      <c r="L311" s="165">
        <f t="shared" si="48"/>
        <v>3.5167454503723404E-2</v>
      </c>
      <c r="M311" s="165">
        <f t="shared" si="50"/>
        <v>3.4276072510130922</v>
      </c>
      <c r="N311" s="22"/>
      <c r="O311" s="21">
        <f t="shared" si="52"/>
        <v>2.3199999999999998</v>
      </c>
      <c r="P311" s="21">
        <f t="shared" si="53"/>
        <v>5.141410876519644</v>
      </c>
      <c r="Q311" s="21">
        <f t="shared" si="54"/>
        <v>8.5690181275327362</v>
      </c>
    </row>
    <row r="312" spans="2:17" x14ac:dyDescent="0.25">
      <c r="B312" s="131">
        <v>2.33</v>
      </c>
      <c r="C312" s="39">
        <v>52.23031880114884</v>
      </c>
      <c r="D312" s="39">
        <v>27.768330652501845</v>
      </c>
      <c r="E312" s="39">
        <f t="shared" si="43"/>
        <v>1.3</v>
      </c>
      <c r="F312" s="105">
        <f t="shared" si="44"/>
        <v>50.930318801148843</v>
      </c>
      <c r="G312" s="39">
        <f t="shared" si="45"/>
        <v>26.468330652501844</v>
      </c>
      <c r="H312" s="39">
        <f t="shared" si="51"/>
        <v>0.43959318129654434</v>
      </c>
      <c r="I312" s="120">
        <f t="shared" si="46"/>
        <v>0.2</v>
      </c>
      <c r="J312" s="39">
        <f t="shared" si="49"/>
        <v>8.6569367637920447</v>
      </c>
      <c r="K312" s="120">
        <f t="shared" si="47"/>
        <v>0.4</v>
      </c>
      <c r="L312" s="165">
        <f t="shared" si="48"/>
        <v>3.5167454503723404E-2</v>
      </c>
      <c r="M312" s="165">
        <f t="shared" si="50"/>
        <v>3.4627747055168157</v>
      </c>
      <c r="N312" s="22"/>
      <c r="O312" s="21">
        <f t="shared" si="52"/>
        <v>2.33</v>
      </c>
      <c r="P312" s="21">
        <f t="shared" si="53"/>
        <v>5.1941620582752286</v>
      </c>
      <c r="Q312" s="21">
        <f t="shared" si="54"/>
        <v>8.6569367637920447</v>
      </c>
    </row>
    <row r="313" spans="2:17" x14ac:dyDescent="0.25">
      <c r="B313" s="131">
        <v>2.34</v>
      </c>
      <c r="C313" s="39">
        <v>52.669911982445385</v>
      </c>
      <c r="D313" s="39">
        <v>28.148284915627247</v>
      </c>
      <c r="E313" s="39">
        <f t="shared" si="43"/>
        <v>1.3</v>
      </c>
      <c r="F313" s="105">
        <f t="shared" si="44"/>
        <v>51.369911982445387</v>
      </c>
      <c r="G313" s="39">
        <f t="shared" si="45"/>
        <v>26.848284915627247</v>
      </c>
      <c r="H313" s="39">
        <f t="shared" si="51"/>
        <v>0.43959318129654434</v>
      </c>
      <c r="I313" s="120">
        <f t="shared" si="46"/>
        <v>0.2</v>
      </c>
      <c r="J313" s="39">
        <f t="shared" si="49"/>
        <v>8.7448554000513532</v>
      </c>
      <c r="K313" s="120">
        <f t="shared" si="47"/>
        <v>0.4</v>
      </c>
      <c r="L313" s="165">
        <f t="shared" si="48"/>
        <v>3.5167454503723404E-2</v>
      </c>
      <c r="M313" s="165">
        <f t="shared" si="50"/>
        <v>3.4979421600205391</v>
      </c>
      <c r="N313" s="22"/>
      <c r="O313" s="21">
        <f t="shared" si="52"/>
        <v>2.34</v>
      </c>
      <c r="P313" s="21">
        <f t="shared" si="53"/>
        <v>5.2469132400308141</v>
      </c>
      <c r="Q313" s="21">
        <f t="shared" si="54"/>
        <v>8.7448554000513532</v>
      </c>
    </row>
    <row r="314" spans="2:17" x14ac:dyDescent="0.25">
      <c r="B314" s="131">
        <v>2.35</v>
      </c>
      <c r="C314" s="39">
        <v>53.109505163741929</v>
      </c>
      <c r="D314" s="39">
        <v>28.528239178752642</v>
      </c>
      <c r="E314" s="39">
        <f t="shared" si="43"/>
        <v>1.3</v>
      </c>
      <c r="F314" s="105">
        <f t="shared" si="44"/>
        <v>51.809505163741932</v>
      </c>
      <c r="G314" s="39">
        <f t="shared" si="45"/>
        <v>27.228239178752641</v>
      </c>
      <c r="H314" s="39">
        <f t="shared" si="51"/>
        <v>0.43959318129654434</v>
      </c>
      <c r="I314" s="120">
        <f t="shared" si="46"/>
        <v>0.2</v>
      </c>
      <c r="J314" s="39">
        <f t="shared" si="49"/>
        <v>8.8327740363106617</v>
      </c>
      <c r="K314" s="120">
        <f t="shared" si="47"/>
        <v>0.4</v>
      </c>
      <c r="L314" s="165">
        <f t="shared" si="48"/>
        <v>3.5167454503723404E-2</v>
      </c>
      <c r="M314" s="165">
        <f t="shared" si="50"/>
        <v>3.5331096145242626</v>
      </c>
      <c r="N314" s="22"/>
      <c r="O314" s="21">
        <f t="shared" si="52"/>
        <v>2.35</v>
      </c>
      <c r="P314" s="21">
        <f t="shared" si="53"/>
        <v>5.2996644217863995</v>
      </c>
      <c r="Q314" s="21">
        <f t="shared" si="54"/>
        <v>8.8327740363106617</v>
      </c>
    </row>
    <row r="315" spans="2:17" x14ac:dyDescent="0.25">
      <c r="B315" s="131">
        <v>2.36</v>
      </c>
      <c r="C315" s="39">
        <v>53.549098345038473</v>
      </c>
      <c r="D315" s="39">
        <v>28.908193441878048</v>
      </c>
      <c r="E315" s="39">
        <f t="shared" si="43"/>
        <v>1.3</v>
      </c>
      <c r="F315" s="105">
        <f t="shared" si="44"/>
        <v>52.249098345038476</v>
      </c>
      <c r="G315" s="39">
        <f t="shared" si="45"/>
        <v>27.608193441878047</v>
      </c>
      <c r="H315" s="39">
        <f t="shared" si="51"/>
        <v>0.43959318129654434</v>
      </c>
      <c r="I315" s="120">
        <f t="shared" si="46"/>
        <v>0.2</v>
      </c>
      <c r="J315" s="39">
        <f t="shared" si="49"/>
        <v>8.9206926725699702</v>
      </c>
      <c r="K315" s="120">
        <f t="shared" si="47"/>
        <v>0.4</v>
      </c>
      <c r="L315" s="165">
        <f t="shared" si="48"/>
        <v>3.5167454503723404E-2</v>
      </c>
      <c r="M315" s="165">
        <f t="shared" si="50"/>
        <v>3.5682770690279861</v>
      </c>
      <c r="N315" s="22"/>
      <c r="O315" s="21">
        <f t="shared" si="52"/>
        <v>2.36</v>
      </c>
      <c r="P315" s="21">
        <f t="shared" si="53"/>
        <v>5.3524156035419841</v>
      </c>
      <c r="Q315" s="21">
        <f t="shared" si="54"/>
        <v>8.9206926725699702</v>
      </c>
    </row>
    <row r="316" spans="2:17" x14ac:dyDescent="0.25">
      <c r="B316" s="131">
        <v>2.37</v>
      </c>
      <c r="C316" s="39">
        <v>53.988691526335018</v>
      </c>
      <c r="D316" s="39">
        <v>29.288147705003443</v>
      </c>
      <c r="E316" s="39">
        <f t="shared" si="43"/>
        <v>1.3</v>
      </c>
      <c r="F316" s="105">
        <f t="shared" si="44"/>
        <v>52.68869152633502</v>
      </c>
      <c r="G316" s="39">
        <f t="shared" si="45"/>
        <v>27.988147705003442</v>
      </c>
      <c r="H316" s="39">
        <f t="shared" si="51"/>
        <v>0.43959318129654434</v>
      </c>
      <c r="I316" s="120">
        <f t="shared" si="46"/>
        <v>0.2</v>
      </c>
      <c r="J316" s="39">
        <f t="shared" si="49"/>
        <v>9.0086113088292787</v>
      </c>
      <c r="K316" s="120">
        <f t="shared" si="47"/>
        <v>0.4</v>
      </c>
      <c r="L316" s="165">
        <f t="shared" si="48"/>
        <v>3.5167454503723404E-2</v>
      </c>
      <c r="M316" s="165">
        <f t="shared" si="50"/>
        <v>3.6034445235317096</v>
      </c>
      <c r="N316" s="22"/>
      <c r="O316" s="21">
        <f t="shared" si="52"/>
        <v>2.37</v>
      </c>
      <c r="P316" s="21">
        <f t="shared" si="53"/>
        <v>5.4051667852975687</v>
      </c>
      <c r="Q316" s="21">
        <f t="shared" si="54"/>
        <v>9.0086113088292787</v>
      </c>
    </row>
    <row r="317" spans="2:17" x14ac:dyDescent="0.25">
      <c r="B317" s="131">
        <v>2.38</v>
      </c>
      <c r="C317" s="39">
        <v>54.428284707631576</v>
      </c>
      <c r="D317" s="39">
        <v>29.668101968128859</v>
      </c>
      <c r="E317" s="39">
        <f t="shared" si="43"/>
        <v>1.3</v>
      </c>
      <c r="F317" s="105">
        <f t="shared" si="44"/>
        <v>53.128284707631579</v>
      </c>
      <c r="G317" s="39">
        <f t="shared" si="45"/>
        <v>28.368101968128858</v>
      </c>
      <c r="H317" s="39">
        <f t="shared" si="51"/>
        <v>0.43959318129655856</v>
      </c>
      <c r="I317" s="120">
        <f t="shared" si="46"/>
        <v>0.2</v>
      </c>
      <c r="J317" s="39">
        <f t="shared" si="49"/>
        <v>9.0965299450885908</v>
      </c>
      <c r="K317" s="120">
        <f t="shared" si="47"/>
        <v>0.4</v>
      </c>
      <c r="L317" s="165">
        <f t="shared" si="48"/>
        <v>3.5167454503724827E-2</v>
      </c>
      <c r="M317" s="165">
        <f t="shared" si="50"/>
        <v>3.6386119780354345</v>
      </c>
      <c r="N317" s="22"/>
      <c r="O317" s="21">
        <f t="shared" si="52"/>
        <v>2.38</v>
      </c>
      <c r="P317" s="21">
        <f t="shared" si="53"/>
        <v>5.4579179670531559</v>
      </c>
      <c r="Q317" s="21">
        <f t="shared" si="54"/>
        <v>9.0965299450885908</v>
      </c>
    </row>
    <row r="318" spans="2:17" x14ac:dyDescent="0.25">
      <c r="B318" s="131">
        <v>2.39</v>
      </c>
      <c r="C318" s="39">
        <v>54.867877888928192</v>
      </c>
      <c r="D318" s="39">
        <v>30.048056231254325</v>
      </c>
      <c r="E318" s="39">
        <f t="shared" si="43"/>
        <v>1.3</v>
      </c>
      <c r="F318" s="105">
        <f t="shared" si="44"/>
        <v>53.567877888928194</v>
      </c>
      <c r="G318" s="39">
        <f t="shared" si="45"/>
        <v>28.748056231254324</v>
      </c>
      <c r="H318" s="39">
        <f t="shared" si="51"/>
        <v>0.4395931812966154</v>
      </c>
      <c r="I318" s="120">
        <f t="shared" si="46"/>
        <v>0.2</v>
      </c>
      <c r="J318" s="39">
        <f t="shared" si="49"/>
        <v>9.1844485813479135</v>
      </c>
      <c r="K318" s="120">
        <f t="shared" si="47"/>
        <v>0.4</v>
      </c>
      <c r="L318" s="165">
        <f t="shared" si="48"/>
        <v>3.5167454503729094E-2</v>
      </c>
      <c r="M318" s="165">
        <f t="shared" si="50"/>
        <v>3.6737794325391637</v>
      </c>
      <c r="N318" s="22"/>
      <c r="O318" s="21">
        <f t="shared" si="52"/>
        <v>2.39</v>
      </c>
      <c r="P318" s="21">
        <f t="shared" si="53"/>
        <v>5.5106691488087503</v>
      </c>
      <c r="Q318" s="21">
        <f t="shared" si="54"/>
        <v>9.1844485813479135</v>
      </c>
    </row>
    <row r="319" spans="2:17" x14ac:dyDescent="0.25">
      <c r="B319" s="131">
        <v>2.4</v>
      </c>
      <c r="C319" s="39">
        <v>55.307471070224665</v>
      </c>
      <c r="D319" s="39">
        <v>30.428010494379656</v>
      </c>
      <c r="E319" s="39">
        <f t="shared" si="43"/>
        <v>1.3</v>
      </c>
      <c r="F319" s="105">
        <f t="shared" si="44"/>
        <v>54.007471070224668</v>
      </c>
      <c r="G319" s="39">
        <f t="shared" si="45"/>
        <v>29.128010494379655</v>
      </c>
      <c r="H319" s="39">
        <f t="shared" si="51"/>
        <v>0.43959318129647329</v>
      </c>
      <c r="I319" s="120">
        <f t="shared" si="46"/>
        <v>0.2</v>
      </c>
      <c r="J319" s="39">
        <f t="shared" si="49"/>
        <v>9.2723672176072078</v>
      </c>
      <c r="K319" s="120">
        <f t="shared" si="47"/>
        <v>0.4</v>
      </c>
      <c r="L319" s="165">
        <f t="shared" si="48"/>
        <v>3.5167454503717721E-2</v>
      </c>
      <c r="M319" s="165">
        <f t="shared" si="50"/>
        <v>3.7089468870428814</v>
      </c>
      <c r="N319" s="22"/>
      <c r="O319" s="21">
        <f t="shared" si="52"/>
        <v>2.4</v>
      </c>
      <c r="P319" s="21">
        <f t="shared" si="53"/>
        <v>5.5634203305643268</v>
      </c>
      <c r="Q319" s="21">
        <f t="shared" si="54"/>
        <v>9.2723672176072078</v>
      </c>
    </row>
    <row r="320" spans="2:17" x14ac:dyDescent="0.25">
      <c r="B320" s="131">
        <v>2.41</v>
      </c>
      <c r="C320" s="39">
        <v>55.747064251521266</v>
      </c>
      <c r="D320" s="39">
        <v>30.807964757505108</v>
      </c>
      <c r="E320" s="39">
        <f t="shared" si="43"/>
        <v>1.3</v>
      </c>
      <c r="F320" s="105">
        <f t="shared" si="44"/>
        <v>54.447064251521269</v>
      </c>
      <c r="G320" s="39">
        <f t="shared" si="45"/>
        <v>29.507964757505107</v>
      </c>
      <c r="H320" s="39">
        <f t="shared" si="51"/>
        <v>0.43959318129660119</v>
      </c>
      <c r="I320" s="120">
        <f t="shared" si="46"/>
        <v>0.2</v>
      </c>
      <c r="J320" s="39">
        <f t="shared" si="49"/>
        <v>9.3602858538665288</v>
      </c>
      <c r="K320" s="120">
        <f t="shared" si="47"/>
        <v>0.4</v>
      </c>
      <c r="L320" s="165">
        <f t="shared" si="48"/>
        <v>3.5167454503728379E-2</v>
      </c>
      <c r="M320" s="165">
        <f t="shared" si="50"/>
        <v>3.7441143415466098</v>
      </c>
      <c r="N320" s="22"/>
      <c r="O320" s="21">
        <f t="shared" si="52"/>
        <v>2.41</v>
      </c>
      <c r="P320" s="21">
        <f t="shared" si="53"/>
        <v>5.6161715123199194</v>
      </c>
      <c r="Q320" s="21">
        <f t="shared" si="54"/>
        <v>9.3602858538665288</v>
      </c>
    </row>
    <row r="321" spans="2:19" x14ac:dyDescent="0.25">
      <c r="B321" s="131">
        <v>2.42</v>
      </c>
      <c r="C321" s="39">
        <v>56.186657432817739</v>
      </c>
      <c r="D321" s="39">
        <v>31.187919020630442</v>
      </c>
      <c r="E321" s="39">
        <f t="shared" si="43"/>
        <v>1.3</v>
      </c>
      <c r="F321" s="105">
        <f t="shared" si="44"/>
        <v>54.886657432817742</v>
      </c>
      <c r="G321" s="39">
        <f t="shared" si="45"/>
        <v>29.887919020630441</v>
      </c>
      <c r="H321" s="39">
        <f t="shared" si="51"/>
        <v>0.43959318129647329</v>
      </c>
      <c r="I321" s="120">
        <f t="shared" si="46"/>
        <v>0.2</v>
      </c>
      <c r="J321" s="39">
        <f t="shared" si="49"/>
        <v>9.4482044901258231</v>
      </c>
      <c r="K321" s="120">
        <f t="shared" si="47"/>
        <v>0.4</v>
      </c>
      <c r="L321" s="165">
        <f t="shared" si="48"/>
        <v>3.5167454503717721E-2</v>
      </c>
      <c r="M321" s="165">
        <f t="shared" si="50"/>
        <v>3.7792817960503275</v>
      </c>
      <c r="N321" s="22"/>
      <c r="O321" s="21">
        <f t="shared" si="52"/>
        <v>2.42</v>
      </c>
      <c r="P321" s="21">
        <f t="shared" si="53"/>
        <v>5.668922694075496</v>
      </c>
      <c r="Q321" s="21">
        <f t="shared" si="54"/>
        <v>9.4482044901258231</v>
      </c>
    </row>
    <row r="322" spans="2:19" x14ac:dyDescent="0.25">
      <c r="B322" s="131">
        <v>2.4300000000000002</v>
      </c>
      <c r="C322" s="39">
        <v>56.626250614114362</v>
      </c>
      <c r="D322" s="39">
        <v>31.567873283755912</v>
      </c>
      <c r="E322" s="39">
        <f t="shared" si="43"/>
        <v>1.3</v>
      </c>
      <c r="F322" s="105">
        <f t="shared" si="44"/>
        <v>55.326250614114365</v>
      </c>
      <c r="G322" s="39">
        <f t="shared" si="45"/>
        <v>30.267873283755911</v>
      </c>
      <c r="H322" s="39">
        <f t="shared" si="51"/>
        <v>0.4395931812966225</v>
      </c>
      <c r="I322" s="120">
        <f t="shared" si="46"/>
        <v>0.2</v>
      </c>
      <c r="J322" s="39">
        <f t="shared" si="49"/>
        <v>9.5361231263851476</v>
      </c>
      <c r="K322" s="120">
        <f t="shared" si="47"/>
        <v>0.4</v>
      </c>
      <c r="L322" s="165">
        <f t="shared" si="48"/>
        <v>3.5167454503729802E-2</v>
      </c>
      <c r="M322" s="165">
        <f t="shared" si="50"/>
        <v>3.8144492505540573</v>
      </c>
      <c r="N322" s="22"/>
      <c r="O322" s="21">
        <f t="shared" si="52"/>
        <v>2.4300000000000002</v>
      </c>
      <c r="P322" s="21">
        <f t="shared" si="53"/>
        <v>5.7216738758310903</v>
      </c>
      <c r="Q322" s="21">
        <f t="shared" si="54"/>
        <v>9.5361231263851476</v>
      </c>
    </row>
    <row r="323" spans="2:19" x14ac:dyDescent="0.25">
      <c r="B323" s="131">
        <v>2.44</v>
      </c>
      <c r="C323" s="39">
        <v>57.065843795410835</v>
      </c>
      <c r="D323" s="39">
        <v>31.947827546881246</v>
      </c>
      <c r="E323" s="39">
        <f t="shared" si="43"/>
        <v>1.3</v>
      </c>
      <c r="F323" s="105">
        <f t="shared" si="44"/>
        <v>55.765843795410838</v>
      </c>
      <c r="G323" s="39">
        <f t="shared" si="45"/>
        <v>30.647827546881246</v>
      </c>
      <c r="H323" s="39">
        <f t="shared" si="51"/>
        <v>0.43959318129647329</v>
      </c>
      <c r="I323" s="120">
        <f t="shared" si="46"/>
        <v>0.2</v>
      </c>
      <c r="J323" s="39">
        <f t="shared" si="49"/>
        <v>9.6240417626444419</v>
      </c>
      <c r="K323" s="120">
        <f t="shared" si="47"/>
        <v>0.4</v>
      </c>
      <c r="L323" s="165">
        <f t="shared" si="48"/>
        <v>3.5167454503717721E-2</v>
      </c>
      <c r="M323" s="165">
        <f t="shared" si="50"/>
        <v>3.849616705057775</v>
      </c>
      <c r="N323" s="22"/>
      <c r="O323" s="21">
        <f t="shared" si="52"/>
        <v>2.44</v>
      </c>
      <c r="P323" s="21">
        <f t="shared" si="53"/>
        <v>5.7744250575866669</v>
      </c>
      <c r="Q323" s="21">
        <f t="shared" si="54"/>
        <v>9.6240417626444419</v>
      </c>
    </row>
    <row r="324" spans="2:19" x14ac:dyDescent="0.25">
      <c r="B324" s="131">
        <v>2.4500000000000002</v>
      </c>
      <c r="C324" s="39">
        <v>57.505436976707387</v>
      </c>
      <c r="D324" s="39">
        <v>32.327781810006648</v>
      </c>
      <c r="E324" s="39">
        <f t="shared" si="43"/>
        <v>1.3</v>
      </c>
      <c r="F324" s="105">
        <f t="shared" si="44"/>
        <v>56.205436976707389</v>
      </c>
      <c r="G324" s="39">
        <f t="shared" si="45"/>
        <v>31.027781810006648</v>
      </c>
      <c r="H324" s="39">
        <f t="shared" si="51"/>
        <v>0.43959318129655145</v>
      </c>
      <c r="I324" s="120">
        <f t="shared" si="46"/>
        <v>0.2</v>
      </c>
      <c r="J324" s="39">
        <f t="shared" si="49"/>
        <v>9.7119603989037522</v>
      </c>
      <c r="K324" s="120">
        <f t="shared" si="47"/>
        <v>0.4</v>
      </c>
      <c r="L324" s="165">
        <f t="shared" si="48"/>
        <v>3.5167454503724119E-2</v>
      </c>
      <c r="M324" s="165">
        <f t="shared" si="50"/>
        <v>3.8847841595614989</v>
      </c>
      <c r="N324" s="22"/>
      <c r="O324" s="21">
        <f t="shared" si="52"/>
        <v>2.4500000000000002</v>
      </c>
      <c r="P324" s="21">
        <f t="shared" si="53"/>
        <v>5.8271762393422533</v>
      </c>
      <c r="Q324" s="21">
        <f t="shared" si="54"/>
        <v>9.7119603989037522</v>
      </c>
    </row>
    <row r="325" spans="2:19" x14ac:dyDescent="0.25">
      <c r="B325" s="131">
        <v>2.46</v>
      </c>
      <c r="C325" s="39">
        <v>57.945030158003782</v>
      </c>
      <c r="D325" s="39">
        <v>32.707736073131898</v>
      </c>
      <c r="E325" s="39">
        <f t="shared" si="43"/>
        <v>1.3</v>
      </c>
      <c r="F325" s="105">
        <f t="shared" si="44"/>
        <v>56.645030158003784</v>
      </c>
      <c r="G325" s="39">
        <f t="shared" si="45"/>
        <v>31.407736073131897</v>
      </c>
      <c r="H325" s="39">
        <f t="shared" si="51"/>
        <v>0.43959318129639513</v>
      </c>
      <c r="I325" s="120">
        <f t="shared" si="46"/>
        <v>0.2</v>
      </c>
      <c r="J325" s="39">
        <f t="shared" si="49"/>
        <v>9.7998790351630305</v>
      </c>
      <c r="K325" s="120">
        <f t="shared" si="47"/>
        <v>0.4</v>
      </c>
      <c r="L325" s="165">
        <f t="shared" si="48"/>
        <v>3.516745450371133E-2</v>
      </c>
      <c r="M325" s="165">
        <f t="shared" si="50"/>
        <v>3.9199516140652104</v>
      </c>
      <c r="N325" s="22"/>
      <c r="O325" s="21">
        <f t="shared" si="52"/>
        <v>2.46</v>
      </c>
      <c r="P325" s="21">
        <f t="shared" si="53"/>
        <v>5.8799274210978201</v>
      </c>
      <c r="Q325" s="21">
        <f t="shared" si="54"/>
        <v>9.7998790351630305</v>
      </c>
    </row>
    <row r="326" spans="2:19" x14ac:dyDescent="0.25">
      <c r="B326" s="131">
        <v>2.4700000000000002</v>
      </c>
      <c r="C326" s="39">
        <v>58.384623339300475</v>
      </c>
      <c r="D326" s="39">
        <v>33.087690336257445</v>
      </c>
      <c r="E326" s="39">
        <f t="shared" si="43"/>
        <v>1.3</v>
      </c>
      <c r="F326" s="105">
        <f t="shared" si="44"/>
        <v>57.084623339300478</v>
      </c>
      <c r="G326" s="39">
        <f t="shared" si="45"/>
        <v>31.787690336257445</v>
      </c>
      <c r="H326" s="39">
        <f t="shared" si="51"/>
        <v>0.43959318129669356</v>
      </c>
      <c r="I326" s="120">
        <f t="shared" si="46"/>
        <v>0.25</v>
      </c>
      <c r="J326" s="39">
        <f t="shared" si="49"/>
        <v>9.9097773304872039</v>
      </c>
      <c r="K326" s="120">
        <f t="shared" si="47"/>
        <v>0.4</v>
      </c>
      <c r="L326" s="165">
        <f t="shared" si="48"/>
        <v>4.3959318129669356E-2</v>
      </c>
      <c r="M326" s="165">
        <f t="shared" si="50"/>
        <v>3.9639109321948798</v>
      </c>
      <c r="N326" s="22"/>
      <c r="O326" s="21">
        <f t="shared" si="52"/>
        <v>2.4700000000000002</v>
      </c>
      <c r="P326" s="21">
        <f t="shared" si="53"/>
        <v>5.9458663982923241</v>
      </c>
      <c r="Q326" s="21">
        <f t="shared" si="54"/>
        <v>9.9097773304872039</v>
      </c>
    </row>
    <row r="327" spans="2:19" x14ac:dyDescent="0.25">
      <c r="B327" s="131">
        <v>2.48</v>
      </c>
      <c r="C327" s="39">
        <v>58.824216520596863</v>
      </c>
      <c r="D327" s="39">
        <v>33.467644599382687</v>
      </c>
      <c r="E327" s="39">
        <f t="shared" si="43"/>
        <v>1.3</v>
      </c>
      <c r="F327" s="105">
        <f t="shared" si="44"/>
        <v>57.524216520596866</v>
      </c>
      <c r="G327" s="39">
        <f t="shared" si="45"/>
        <v>32.16764459938269</v>
      </c>
      <c r="H327" s="39">
        <f t="shared" si="51"/>
        <v>0.43959318129638802</v>
      </c>
      <c r="I327" s="120">
        <f t="shared" si="46"/>
        <v>0.25</v>
      </c>
      <c r="J327" s="39">
        <f t="shared" si="49"/>
        <v>10.019675625811301</v>
      </c>
      <c r="K327" s="120">
        <f t="shared" si="47"/>
        <v>0.4</v>
      </c>
      <c r="L327" s="165">
        <f t="shared" si="48"/>
        <v>4.3959318129638804E-2</v>
      </c>
      <c r="M327" s="165">
        <f t="shared" si="50"/>
        <v>4.0078702503245189</v>
      </c>
      <c r="N327" s="22"/>
      <c r="O327" s="21">
        <f t="shared" si="52"/>
        <v>2.48</v>
      </c>
      <c r="P327" s="21">
        <f t="shared" si="53"/>
        <v>6.011805375486782</v>
      </c>
      <c r="Q327" s="21">
        <f t="shared" si="54"/>
        <v>10.019675625811301</v>
      </c>
    </row>
    <row r="328" spans="2:19" x14ac:dyDescent="0.25">
      <c r="B328" s="131">
        <v>2.4900000000000002</v>
      </c>
      <c r="C328" s="39">
        <v>59.26380970189355</v>
      </c>
      <c r="D328" s="39">
        <v>33.847598862508228</v>
      </c>
      <c r="E328" s="39">
        <f t="shared" si="43"/>
        <v>1.3</v>
      </c>
      <c r="F328" s="105">
        <f t="shared" si="44"/>
        <v>57.963809701893553</v>
      </c>
      <c r="G328" s="39">
        <f t="shared" si="45"/>
        <v>32.547598862508231</v>
      </c>
      <c r="H328" s="39">
        <f t="shared" si="51"/>
        <v>0.43959318129668645</v>
      </c>
      <c r="I328" s="120">
        <f t="shared" si="46"/>
        <v>0.25</v>
      </c>
      <c r="J328" s="39">
        <f t="shared" si="49"/>
        <v>10.129573921135473</v>
      </c>
      <c r="K328" s="120">
        <f t="shared" si="47"/>
        <v>0.4</v>
      </c>
      <c r="L328" s="165">
        <f t="shared" si="48"/>
        <v>4.3959318129668648E-2</v>
      </c>
      <c r="M328" s="165">
        <f t="shared" si="50"/>
        <v>4.0518295684541874</v>
      </c>
      <c r="N328" s="22"/>
      <c r="O328" s="21">
        <f t="shared" si="52"/>
        <v>2.4900000000000002</v>
      </c>
      <c r="P328" s="21">
        <f t="shared" si="53"/>
        <v>6.0777443526812851</v>
      </c>
      <c r="Q328" s="21">
        <f t="shared" si="54"/>
        <v>10.129573921135473</v>
      </c>
    </row>
    <row r="329" spans="2:19" x14ac:dyDescent="0.25">
      <c r="B329" s="131">
        <v>2.5</v>
      </c>
      <c r="C329" s="39">
        <v>59.703402883189952</v>
      </c>
      <c r="D329" s="39">
        <v>34.227553125633484</v>
      </c>
      <c r="E329" s="39">
        <f t="shared" si="43"/>
        <v>1.3</v>
      </c>
      <c r="F329" s="105">
        <f t="shared" si="44"/>
        <v>58.403402883189955</v>
      </c>
      <c r="G329" s="39">
        <f t="shared" si="45"/>
        <v>32.927553125633487</v>
      </c>
      <c r="H329" s="39">
        <f t="shared" si="51"/>
        <v>0.43959318129640224</v>
      </c>
      <c r="I329" s="120">
        <f t="shared" si="46"/>
        <v>0.25</v>
      </c>
      <c r="J329" s="39">
        <f t="shared" si="49"/>
        <v>10.239472216459573</v>
      </c>
      <c r="K329" s="120">
        <f t="shared" si="47"/>
        <v>0.4</v>
      </c>
      <c r="L329" s="165">
        <f t="shared" si="48"/>
        <v>4.3959318129640226E-2</v>
      </c>
      <c r="M329" s="165">
        <f t="shared" si="50"/>
        <v>4.0957888865838274</v>
      </c>
      <c r="N329" s="22"/>
      <c r="O329" s="21">
        <f t="shared" si="52"/>
        <v>2.5</v>
      </c>
      <c r="P329" s="21">
        <f t="shared" si="53"/>
        <v>6.1436833298757456</v>
      </c>
      <c r="Q329" s="21">
        <f t="shared" si="54"/>
        <v>10.239472216459573</v>
      </c>
    </row>
    <row r="330" spans="2:19" x14ac:dyDescent="0.25">
      <c r="L330" s="22"/>
      <c r="M330" s="22"/>
      <c r="P330" s="23"/>
      <c r="Q330" s="23"/>
      <c r="R330" s="23"/>
      <c r="S330" s="23"/>
    </row>
    <row r="331" spans="2:19" x14ac:dyDescent="0.25">
      <c r="N331" s="22"/>
      <c r="O331" s="22"/>
    </row>
    <row r="332" spans="2:19" x14ac:dyDescent="0.25">
      <c r="N332" s="22"/>
      <c r="O332" s="22"/>
    </row>
    <row r="333" spans="2:19" x14ac:dyDescent="0.25">
      <c r="N333" s="22"/>
      <c r="O333" s="22"/>
    </row>
  </sheetData>
  <scenarios current="0">
    <scenario name="2 YR Price" locked="1" count="1" user="Rod Simpson" comment="Created by Rod Simpson on 08/09/2014">
      <inputCells r="C9" val="2011"/>
    </scenario>
  </scenarios>
  <mergeCells count="85">
    <mergeCell ref="C4:D4"/>
    <mergeCell ref="E4:F4"/>
    <mergeCell ref="C5:D5"/>
    <mergeCell ref="A12:E12"/>
    <mergeCell ref="B15:C15"/>
    <mergeCell ref="H15:M15"/>
    <mergeCell ref="A40:E40"/>
    <mergeCell ref="H40:N40"/>
    <mergeCell ref="H41:N41"/>
    <mergeCell ref="A53:E53"/>
    <mergeCell ref="H53:L53"/>
    <mergeCell ref="H42:N42"/>
    <mergeCell ref="H43:N43"/>
    <mergeCell ref="H44:N44"/>
    <mergeCell ref="H45:N45"/>
    <mergeCell ref="H46:N46"/>
    <mergeCell ref="H47:N47"/>
    <mergeCell ref="H48:N48"/>
    <mergeCell ref="H49:N49"/>
    <mergeCell ref="H50:N50"/>
    <mergeCell ref="H51:N51"/>
    <mergeCell ref="H52:N52"/>
    <mergeCell ref="H71:N71"/>
    <mergeCell ref="H54:N54"/>
    <mergeCell ref="H55:N55"/>
    <mergeCell ref="A57:E57"/>
    <mergeCell ref="H57:N57"/>
    <mergeCell ref="H59:N59"/>
    <mergeCell ref="A64:E64"/>
    <mergeCell ref="H64:N64"/>
    <mergeCell ref="H65:N66"/>
    <mergeCell ref="H67:N67"/>
    <mergeCell ref="P67:S67"/>
    <mergeCell ref="H68:N69"/>
    <mergeCell ref="H70:N70"/>
    <mergeCell ref="H72:N72"/>
    <mergeCell ref="H73:N73"/>
    <mergeCell ref="H74:N74"/>
    <mergeCell ref="H75:N75"/>
    <mergeCell ref="A77:F77"/>
    <mergeCell ref="H77:N77"/>
    <mergeCell ref="A93:E93"/>
    <mergeCell ref="H93:N93"/>
    <mergeCell ref="A78:F78"/>
    <mergeCell ref="H79:N79"/>
    <mergeCell ref="H80:N80"/>
    <mergeCell ref="H81:N81"/>
    <mergeCell ref="A84:F84"/>
    <mergeCell ref="H84:N84"/>
    <mergeCell ref="H85:N85"/>
    <mergeCell ref="H86:N86"/>
    <mergeCell ref="H87:N87"/>
    <mergeCell ref="H88:N88"/>
    <mergeCell ref="H89:N89"/>
    <mergeCell ref="A105:F105"/>
    <mergeCell ref="H105:N105"/>
    <mergeCell ref="H108:N108"/>
    <mergeCell ref="H111:N111"/>
    <mergeCell ref="H94:N94"/>
    <mergeCell ref="H95:N95"/>
    <mergeCell ref="H96:N96"/>
    <mergeCell ref="H97:N97"/>
    <mergeCell ref="H98:N98"/>
    <mergeCell ref="H99:N99"/>
    <mergeCell ref="H116:N116"/>
    <mergeCell ref="H117:N117"/>
    <mergeCell ref="H120:N120"/>
    <mergeCell ref="H100:N100"/>
    <mergeCell ref="H101:N101"/>
    <mergeCell ref="P146:Q146"/>
    <mergeCell ref="G9:K10"/>
    <mergeCell ref="A131:F131"/>
    <mergeCell ref="H131:N131"/>
    <mergeCell ref="B134:B140"/>
    <mergeCell ref="H135:N136"/>
    <mergeCell ref="L146:M146"/>
    <mergeCell ref="H121:N121"/>
    <mergeCell ref="H123:N123"/>
    <mergeCell ref="H124:N124"/>
    <mergeCell ref="H125:N125"/>
    <mergeCell ref="H126:N126"/>
    <mergeCell ref="H127:N127"/>
    <mergeCell ref="H113:N113"/>
    <mergeCell ref="H114:N114"/>
    <mergeCell ref="H115:N115"/>
  </mergeCells>
  <pageMargins left="0.74803149606299213" right="0.74803149606299213" top="0.98425196850393704" bottom="0.98425196850393704" header="0.51181102362204722" footer="0.51181102362204722"/>
  <pageSetup paperSize="5" scale="86" fitToHeight="11" orientation="landscape" r:id="rId1"/>
  <headerFooter alignWithMargins="0"/>
  <rowBreaks count="2" manualBreakCount="2">
    <brk id="56" max="16383" man="1"/>
    <brk id="82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/>
  </sheetViews>
  <sheetFormatPr defaultColWidth="9.109375" defaultRowHeight="13.8" x14ac:dyDescent="0.3"/>
  <cols>
    <col min="1" max="1" width="9.109375" style="41"/>
    <col min="2" max="2" width="17" style="101" customWidth="1"/>
    <col min="3" max="3" width="3.5546875" style="41" customWidth="1"/>
    <col min="4" max="4" width="10.44140625" style="41" customWidth="1"/>
    <col min="5" max="5" width="3.6640625" style="41" customWidth="1"/>
    <col min="6" max="6" width="11.33203125" style="41" customWidth="1"/>
    <col min="7" max="7" width="9.109375" style="41" customWidth="1"/>
    <col min="8" max="8" width="4.109375" style="41" customWidth="1"/>
    <col min="9" max="9" width="11.5546875" style="41" customWidth="1"/>
    <col min="10" max="10" width="14" style="41" customWidth="1"/>
    <col min="11" max="14" width="11.5546875" style="41" customWidth="1"/>
    <col min="15" max="15" width="9.109375" style="41"/>
    <col min="16" max="16" width="10.33203125" style="41" customWidth="1"/>
    <col min="17" max="16384" width="9.109375" style="41"/>
  </cols>
  <sheetData>
    <row r="1" spans="1:11" ht="15.6" x14ac:dyDescent="0.3">
      <c r="A1" s="162" t="s">
        <v>235</v>
      </c>
    </row>
    <row r="2" spans="1:11" ht="38.25" customHeight="1" x14ac:dyDescent="0.3">
      <c r="A2" s="98" t="s">
        <v>0</v>
      </c>
      <c r="B2" s="99" t="s">
        <v>234</v>
      </c>
      <c r="D2" s="99" t="s">
        <v>127</v>
      </c>
      <c r="E2" s="103"/>
      <c r="F2" s="96" t="s">
        <v>128</v>
      </c>
      <c r="G2" s="100" t="s">
        <v>118</v>
      </c>
      <c r="H2" s="100"/>
      <c r="I2" s="100"/>
      <c r="J2" s="100"/>
      <c r="K2" s="100"/>
    </row>
    <row r="3" spans="1:11" ht="25.5" customHeight="1" x14ac:dyDescent="0.3">
      <c r="A3" s="41">
        <v>1985</v>
      </c>
      <c r="B3" s="102">
        <f>D3/100</f>
        <v>0.61599999999999999</v>
      </c>
      <c r="D3" s="103">
        <v>61.6</v>
      </c>
      <c r="E3" s="103"/>
      <c r="F3" s="42" t="s">
        <v>129</v>
      </c>
      <c r="G3" s="163" t="s">
        <v>126</v>
      </c>
      <c r="H3" s="163"/>
      <c r="I3" s="163"/>
      <c r="J3" s="163"/>
      <c r="K3" s="163"/>
    </row>
    <row r="4" spans="1:11" x14ac:dyDescent="0.3">
      <c r="A4" s="41">
        <v>1986</v>
      </c>
      <c r="B4" s="102">
        <f t="shared" ref="B4:B24" si="0">D4/100</f>
        <v>0.63700000000000001</v>
      </c>
      <c r="D4" s="103">
        <v>63.7</v>
      </c>
      <c r="E4" s="103"/>
      <c r="F4" s="103"/>
      <c r="G4" s="103"/>
      <c r="H4" s="103"/>
      <c r="I4" s="103"/>
    </row>
    <row r="5" spans="1:11" x14ac:dyDescent="0.3">
      <c r="A5" s="41">
        <v>1987</v>
      </c>
      <c r="B5" s="102">
        <f t="shared" si="0"/>
        <v>0.66299999999999992</v>
      </c>
      <c r="D5" s="103">
        <v>66.3</v>
      </c>
      <c r="E5" s="103"/>
      <c r="F5" s="103"/>
      <c r="G5" s="103"/>
      <c r="H5" s="103"/>
      <c r="I5" s="103"/>
    </row>
    <row r="6" spans="1:11" x14ac:dyDescent="0.3">
      <c r="A6" s="41">
        <v>1988</v>
      </c>
      <c r="B6" s="102">
        <f t="shared" si="0"/>
        <v>0.68099999999999994</v>
      </c>
      <c r="D6" s="103">
        <v>68.099999999999994</v>
      </c>
      <c r="E6" s="103"/>
      <c r="F6" s="103"/>
      <c r="G6" s="103"/>
      <c r="H6" s="103"/>
      <c r="I6" s="103"/>
    </row>
    <row r="7" spans="1:11" x14ac:dyDescent="0.3">
      <c r="A7" s="41">
        <v>1989</v>
      </c>
      <c r="B7" s="102">
        <f t="shared" si="0"/>
        <v>0.70900000000000007</v>
      </c>
      <c r="D7" s="103">
        <v>70.900000000000006</v>
      </c>
      <c r="E7" s="103"/>
      <c r="F7" s="103"/>
      <c r="G7" s="103"/>
      <c r="H7" s="103"/>
      <c r="I7" s="103"/>
    </row>
    <row r="8" spans="1:11" x14ac:dyDescent="0.3">
      <c r="A8" s="41">
        <v>1990</v>
      </c>
      <c r="B8" s="102">
        <f t="shared" si="0"/>
        <v>0.75</v>
      </c>
      <c r="D8" s="103">
        <v>75</v>
      </c>
      <c r="E8" s="103"/>
      <c r="F8" s="103"/>
      <c r="G8" s="103"/>
      <c r="H8" s="103"/>
      <c r="I8" s="103"/>
    </row>
    <row r="9" spans="1:11" x14ac:dyDescent="0.3">
      <c r="A9" s="41">
        <v>1991</v>
      </c>
      <c r="B9" s="102">
        <f t="shared" si="0"/>
        <v>0.79400000000000004</v>
      </c>
      <c r="D9" s="103">
        <v>79.400000000000006</v>
      </c>
      <c r="E9" s="103"/>
      <c r="F9" s="103"/>
      <c r="G9" s="103"/>
      <c r="H9" s="103"/>
      <c r="I9" s="103"/>
    </row>
    <row r="10" spans="1:11" x14ac:dyDescent="0.3">
      <c r="A10" s="41">
        <v>1992</v>
      </c>
      <c r="B10" s="102">
        <f t="shared" si="0"/>
        <v>0.80599999999999994</v>
      </c>
      <c r="D10" s="103">
        <v>80.599999999999994</v>
      </c>
      <c r="E10" s="103"/>
      <c r="F10" s="103"/>
      <c r="G10" s="103"/>
      <c r="H10" s="103"/>
      <c r="I10" s="103"/>
    </row>
    <row r="11" spans="1:11" x14ac:dyDescent="0.3">
      <c r="A11" s="41">
        <v>1993</v>
      </c>
      <c r="B11" s="102">
        <f t="shared" si="0"/>
        <v>0.81400000000000006</v>
      </c>
      <c r="D11" s="103">
        <v>81.400000000000006</v>
      </c>
      <c r="E11" s="103"/>
      <c r="F11" s="103"/>
      <c r="G11" s="103"/>
      <c r="H11" s="103"/>
      <c r="I11" s="103"/>
    </row>
    <row r="12" spans="1:11" x14ac:dyDescent="0.3">
      <c r="A12" s="41">
        <v>1994</v>
      </c>
      <c r="B12" s="102">
        <f t="shared" si="0"/>
        <v>0.82599999999999996</v>
      </c>
      <c r="D12" s="103">
        <v>82.6</v>
      </c>
      <c r="E12" s="103"/>
      <c r="F12" s="103"/>
      <c r="G12" s="103"/>
      <c r="H12" s="103"/>
      <c r="I12" s="103"/>
    </row>
    <row r="13" spans="1:11" x14ac:dyDescent="0.3">
      <c r="A13" s="41">
        <v>1995</v>
      </c>
      <c r="B13" s="102">
        <f t="shared" si="0"/>
        <v>0.84499999999999997</v>
      </c>
      <c r="D13" s="103">
        <v>84.5</v>
      </c>
      <c r="E13" s="103"/>
      <c r="F13" s="103"/>
      <c r="G13" s="103"/>
      <c r="H13" s="103"/>
      <c r="I13" s="103"/>
    </row>
    <row r="14" spans="1:11" x14ac:dyDescent="0.3">
      <c r="A14" s="41">
        <v>1996</v>
      </c>
      <c r="B14" s="102">
        <f t="shared" si="0"/>
        <v>0.8640000000000001</v>
      </c>
      <c r="D14" s="103">
        <v>86.4</v>
      </c>
      <c r="E14" s="103"/>
      <c r="F14" s="103"/>
      <c r="G14" s="103"/>
      <c r="H14" s="103"/>
      <c r="I14" s="103"/>
    </row>
    <row r="15" spans="1:11" x14ac:dyDescent="0.3">
      <c r="A15" s="41">
        <v>1997</v>
      </c>
      <c r="B15" s="102">
        <f t="shared" si="0"/>
        <v>0.88099999999999989</v>
      </c>
      <c r="D15" s="103">
        <v>88.1</v>
      </c>
      <c r="E15" s="103"/>
      <c r="F15" s="103"/>
      <c r="G15" s="103"/>
      <c r="H15" s="103"/>
      <c r="I15" s="103"/>
    </row>
    <row r="16" spans="1:11" x14ac:dyDescent="0.3">
      <c r="A16" s="41">
        <v>1998</v>
      </c>
      <c r="B16" s="102">
        <f t="shared" si="0"/>
        <v>0.89200000000000002</v>
      </c>
      <c r="D16" s="103">
        <v>89.2</v>
      </c>
      <c r="E16" s="103"/>
      <c r="F16" s="103"/>
      <c r="G16" s="103"/>
      <c r="H16" s="103"/>
      <c r="I16" s="103"/>
    </row>
    <row r="17" spans="1:15" x14ac:dyDescent="0.3">
      <c r="A17" s="41">
        <v>1999</v>
      </c>
      <c r="B17" s="102">
        <f t="shared" si="0"/>
        <v>0.91400000000000003</v>
      </c>
      <c r="D17" s="103">
        <v>91.4</v>
      </c>
      <c r="E17" s="103"/>
      <c r="F17" s="103"/>
      <c r="G17" s="103"/>
      <c r="H17" s="103"/>
      <c r="I17" s="103"/>
    </row>
    <row r="18" spans="1:15" x14ac:dyDescent="0.3">
      <c r="A18" s="41">
        <v>2000</v>
      </c>
      <c r="B18" s="102">
        <f t="shared" si="0"/>
        <v>0.94499999999999995</v>
      </c>
      <c r="D18" s="103">
        <v>94.5</v>
      </c>
      <c r="E18" s="103"/>
      <c r="F18" s="103"/>
      <c r="G18" s="103"/>
      <c r="H18" s="103"/>
      <c r="I18" s="103"/>
    </row>
    <row r="19" spans="1:15" x14ac:dyDescent="0.3">
      <c r="A19" s="41">
        <v>2001</v>
      </c>
      <c r="B19" s="102">
        <f t="shared" si="0"/>
        <v>0.96700000000000008</v>
      </c>
      <c r="D19" s="103">
        <v>96.7</v>
      </c>
      <c r="E19" s="103"/>
      <c r="F19" s="103"/>
      <c r="G19" s="103"/>
      <c r="H19" s="103"/>
      <c r="I19" s="103"/>
    </row>
    <row r="20" spans="1:15" x14ac:dyDescent="0.3">
      <c r="A20" s="41">
        <v>2002</v>
      </c>
      <c r="B20" s="102">
        <f>D20/100</f>
        <v>1</v>
      </c>
      <c r="D20" s="103">
        <v>100</v>
      </c>
      <c r="E20" s="103"/>
      <c r="F20" s="103"/>
      <c r="G20" s="103"/>
      <c r="H20" s="103"/>
      <c r="I20" s="103"/>
    </row>
    <row r="21" spans="1:15" x14ac:dyDescent="0.3">
      <c r="A21" s="41">
        <v>2003</v>
      </c>
      <c r="B21" s="102">
        <f t="shared" si="0"/>
        <v>1.044</v>
      </c>
      <c r="D21" s="103">
        <v>104.4</v>
      </c>
      <c r="E21" s="103"/>
      <c r="F21" s="103"/>
      <c r="G21" s="103"/>
      <c r="H21" s="103"/>
      <c r="I21" s="103"/>
    </row>
    <row r="22" spans="1:15" ht="12.75" customHeight="1" x14ac:dyDescent="0.3">
      <c r="A22" s="41">
        <v>2004</v>
      </c>
      <c r="B22" s="102">
        <f t="shared" si="0"/>
        <v>1.0590000000000002</v>
      </c>
      <c r="C22" s="100"/>
      <c r="D22" s="103">
        <v>105.9</v>
      </c>
      <c r="E22" s="103"/>
      <c r="F22" s="230" t="s">
        <v>138</v>
      </c>
      <c r="G22" s="230"/>
      <c r="H22" s="230"/>
      <c r="I22" s="103"/>
    </row>
    <row r="23" spans="1:15" x14ac:dyDescent="0.3">
      <c r="A23" s="41">
        <v>2005</v>
      </c>
      <c r="B23" s="102">
        <f t="shared" si="0"/>
        <v>1.081</v>
      </c>
      <c r="D23" s="103">
        <v>108.1</v>
      </c>
      <c r="E23" s="103"/>
      <c r="F23" s="230"/>
      <c r="G23" s="230"/>
      <c r="H23" s="230"/>
      <c r="I23" s="103"/>
    </row>
    <row r="24" spans="1:15" x14ac:dyDescent="0.3">
      <c r="A24" s="41">
        <v>2006</v>
      </c>
      <c r="B24" s="102">
        <f t="shared" si="0"/>
        <v>1.123</v>
      </c>
      <c r="D24" s="103">
        <v>112.3</v>
      </c>
      <c r="E24" s="103"/>
      <c r="F24" s="103"/>
      <c r="G24" s="103"/>
      <c r="H24" s="103"/>
      <c r="I24" s="103"/>
    </row>
    <row r="25" spans="1:15" x14ac:dyDescent="0.3">
      <c r="A25" s="41">
        <v>2007</v>
      </c>
      <c r="B25" s="102">
        <f t="shared" ref="B25:B40" si="1">D25/100</f>
        <v>1.179</v>
      </c>
      <c r="D25" s="103">
        <v>117.9</v>
      </c>
      <c r="E25" s="103"/>
      <c r="F25" s="103"/>
      <c r="G25" s="103"/>
      <c r="H25" s="103"/>
      <c r="I25" s="103"/>
    </row>
    <row r="26" spans="1:15" x14ac:dyDescent="0.3">
      <c r="A26" s="41">
        <v>2008</v>
      </c>
      <c r="B26" s="102">
        <f>D26/100</f>
        <v>1.216</v>
      </c>
      <c r="D26" s="103">
        <v>121.6</v>
      </c>
      <c r="E26" s="103"/>
      <c r="F26" s="103"/>
      <c r="G26" s="103"/>
      <c r="H26" s="103"/>
      <c r="I26" s="103"/>
    </row>
    <row r="27" spans="1:15" x14ac:dyDescent="0.3">
      <c r="A27" s="41">
        <v>2009</v>
      </c>
      <c r="B27" s="102">
        <f t="shared" si="1"/>
        <v>1.2150000000000001</v>
      </c>
      <c r="D27" s="103">
        <v>121.5</v>
      </c>
      <c r="E27" s="103"/>
      <c r="F27" s="103"/>
      <c r="G27" s="103"/>
      <c r="H27" s="103"/>
      <c r="I27" s="103"/>
    </row>
    <row r="28" spans="1:15" x14ac:dyDescent="0.3">
      <c r="A28" s="41">
        <v>2010</v>
      </c>
      <c r="B28" s="102">
        <f t="shared" si="1"/>
        <v>1.2270000000000001</v>
      </c>
      <c r="D28" s="103">
        <v>122.7</v>
      </c>
      <c r="E28" s="103"/>
      <c r="F28" s="103"/>
      <c r="G28" s="103"/>
      <c r="H28" s="103"/>
      <c r="I28" s="103"/>
    </row>
    <row r="29" spans="1:15" x14ac:dyDescent="0.3">
      <c r="A29" s="41">
        <v>2011</v>
      </c>
      <c r="B29" s="102">
        <f t="shared" si="1"/>
        <v>1.2570000000000001</v>
      </c>
      <c r="D29" s="103">
        <v>125.7</v>
      </c>
      <c r="E29" s="103"/>
      <c r="F29" s="103"/>
      <c r="G29" s="103"/>
      <c r="H29" s="103"/>
      <c r="I29" s="103"/>
    </row>
    <row r="30" spans="1:15" x14ac:dyDescent="0.3">
      <c r="A30" s="41">
        <v>2012</v>
      </c>
      <c r="B30" s="102">
        <f t="shared" si="1"/>
        <v>1.2709999999999999</v>
      </c>
      <c r="D30" s="103">
        <v>127.1</v>
      </c>
      <c r="E30" s="103"/>
      <c r="F30" s="103"/>
      <c r="G30" s="103"/>
      <c r="H30" s="103"/>
      <c r="I30" s="103"/>
      <c r="O30" s="124"/>
    </row>
    <row r="31" spans="1:15" x14ac:dyDescent="0.3">
      <c r="A31" s="41">
        <v>2013</v>
      </c>
      <c r="B31" s="102">
        <f t="shared" si="1"/>
        <v>1.2890000000000001</v>
      </c>
      <c r="D31" s="103">
        <v>128.9</v>
      </c>
      <c r="E31" s="103"/>
      <c r="F31" s="103"/>
      <c r="G31" s="103"/>
      <c r="H31" s="103"/>
      <c r="I31" s="103"/>
      <c r="O31" s="124"/>
    </row>
    <row r="32" spans="1:15" x14ac:dyDescent="0.3">
      <c r="A32" s="41">
        <v>2014</v>
      </c>
      <c r="B32" s="102">
        <f t="shared" si="1"/>
        <v>1.325</v>
      </c>
      <c r="D32" s="125">
        <v>132.5</v>
      </c>
      <c r="E32" s="125"/>
      <c r="F32" s="125"/>
      <c r="G32" s="125"/>
      <c r="H32" s="125"/>
      <c r="I32" s="125"/>
      <c r="M32" s="123"/>
      <c r="O32" s="124"/>
    </row>
    <row r="33" spans="1:15" x14ac:dyDescent="0.3">
      <c r="A33" s="41">
        <v>2015</v>
      </c>
      <c r="B33" s="102">
        <f t="shared" si="1"/>
        <v>0</v>
      </c>
      <c r="D33" s="138"/>
      <c r="E33" s="125"/>
      <c r="F33" s="125"/>
      <c r="G33" s="125"/>
      <c r="H33" s="125"/>
      <c r="I33" s="125"/>
      <c r="M33" s="123"/>
      <c r="O33" s="124"/>
    </row>
    <row r="34" spans="1:15" x14ac:dyDescent="0.3">
      <c r="A34" s="41">
        <v>2016</v>
      </c>
      <c r="B34" s="102">
        <f t="shared" si="1"/>
        <v>0</v>
      </c>
      <c r="D34" s="138"/>
      <c r="E34" s="125"/>
      <c r="F34" s="125"/>
      <c r="G34" s="125"/>
      <c r="H34" s="125"/>
      <c r="I34" s="125"/>
      <c r="M34" s="123"/>
      <c r="O34" s="124"/>
    </row>
    <row r="35" spans="1:15" x14ac:dyDescent="0.3">
      <c r="A35" s="41">
        <v>2017</v>
      </c>
      <c r="B35" s="102">
        <f t="shared" si="1"/>
        <v>0</v>
      </c>
      <c r="D35" s="138"/>
      <c r="E35" s="125"/>
      <c r="F35" s="125"/>
      <c r="G35" s="125"/>
      <c r="H35" s="125"/>
      <c r="I35" s="125"/>
      <c r="M35" s="123"/>
      <c r="O35" s="124"/>
    </row>
    <row r="36" spans="1:15" x14ac:dyDescent="0.3">
      <c r="A36" s="41">
        <v>2018</v>
      </c>
      <c r="B36" s="102">
        <f t="shared" si="1"/>
        <v>0</v>
      </c>
      <c r="D36" s="138"/>
      <c r="E36" s="125"/>
      <c r="F36" s="125"/>
      <c r="G36" s="125"/>
      <c r="H36" s="125"/>
      <c r="I36" s="125"/>
      <c r="M36" s="123"/>
      <c r="O36" s="124"/>
    </row>
    <row r="37" spans="1:15" x14ac:dyDescent="0.3">
      <c r="A37" s="41">
        <v>2019</v>
      </c>
      <c r="B37" s="102">
        <f t="shared" si="1"/>
        <v>0</v>
      </c>
      <c r="D37" s="138"/>
      <c r="E37" s="125"/>
      <c r="F37" s="125"/>
      <c r="G37" s="125"/>
      <c r="H37" s="125"/>
      <c r="I37" s="125"/>
      <c r="M37" s="123"/>
      <c r="O37" s="124"/>
    </row>
    <row r="38" spans="1:15" x14ac:dyDescent="0.3">
      <c r="A38" s="41">
        <v>2020</v>
      </c>
      <c r="B38" s="102">
        <f t="shared" si="1"/>
        <v>0</v>
      </c>
      <c r="D38" s="138"/>
      <c r="E38" s="125"/>
      <c r="F38" s="125"/>
      <c r="G38" s="125"/>
      <c r="H38" s="125"/>
      <c r="I38" s="125"/>
      <c r="M38" s="123"/>
      <c r="O38" s="124"/>
    </row>
    <row r="39" spans="1:15" x14ac:dyDescent="0.3">
      <c r="A39" s="41">
        <v>2021</v>
      </c>
      <c r="B39" s="102">
        <f t="shared" si="1"/>
        <v>0</v>
      </c>
      <c r="D39" s="138"/>
      <c r="E39" s="125"/>
      <c r="F39" s="125"/>
      <c r="G39" s="125"/>
      <c r="H39" s="125"/>
      <c r="I39" s="125"/>
      <c r="O39" s="124"/>
    </row>
    <row r="40" spans="1:15" x14ac:dyDescent="0.3">
      <c r="A40" s="41">
        <v>2022</v>
      </c>
      <c r="B40" s="102">
        <f t="shared" si="1"/>
        <v>0</v>
      </c>
      <c r="D40" s="138"/>
      <c r="E40" s="125"/>
      <c r="F40" s="125"/>
      <c r="G40" s="125"/>
      <c r="H40" s="125"/>
      <c r="I40" s="125"/>
    </row>
    <row r="41" spans="1:15" x14ac:dyDescent="0.3">
      <c r="E41" s="125"/>
      <c r="F41" s="125"/>
      <c r="G41" s="125"/>
      <c r="H41" s="125"/>
      <c r="I41" s="125"/>
    </row>
  </sheetData>
  <mergeCells count="1">
    <mergeCell ref="F22:H23"/>
  </mergeCells>
  <phoneticPr fontId="6" type="noConversion"/>
  <hyperlinks>
    <hyperlink ref="G2" r:id="rId1"/>
    <hyperlink ref="G3" r:id="rId2"/>
  </hyperlinks>
  <pageMargins left="0.7" right="0.7" top="0.75" bottom="0.75" header="0.3" footer="0.3"/>
  <pageSetup orientation="portrait" verticalDpi="0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workbookViewId="0"/>
  </sheetViews>
  <sheetFormatPr defaultColWidth="9.109375" defaultRowHeight="13.8" x14ac:dyDescent="0.3"/>
  <cols>
    <col min="1" max="1" width="31.109375" style="41" customWidth="1"/>
    <col min="2" max="2" width="20.88671875" style="41" customWidth="1"/>
    <col min="3" max="3" width="28" style="41" customWidth="1"/>
    <col min="4" max="4" width="63.6640625" style="42" customWidth="1"/>
    <col min="5" max="16384" width="9.109375" style="41"/>
  </cols>
  <sheetData>
    <row r="2" spans="1:4" ht="14.4" thickBot="1" x14ac:dyDescent="0.35">
      <c r="A2" s="43" t="s">
        <v>103</v>
      </c>
      <c r="B2" s="44"/>
      <c r="C2" s="44"/>
      <c r="D2" s="45"/>
    </row>
    <row r="3" spans="1:4" ht="7.5" customHeight="1" thickTop="1" x14ac:dyDescent="0.3">
      <c r="A3" s="46"/>
      <c r="B3" s="47"/>
      <c r="C3" s="47"/>
      <c r="D3" s="48"/>
    </row>
    <row r="4" spans="1:4" x14ac:dyDescent="0.3">
      <c r="A4" s="49" t="s">
        <v>38</v>
      </c>
      <c r="B4" s="50" t="s">
        <v>39</v>
      </c>
      <c r="C4" s="50" t="s">
        <v>40</v>
      </c>
      <c r="D4" s="51" t="s">
        <v>41</v>
      </c>
    </row>
    <row r="5" spans="1:4" ht="27.6" x14ac:dyDescent="0.3">
      <c r="A5" s="52" t="s">
        <v>42</v>
      </c>
      <c r="B5" s="53" t="s">
        <v>43</v>
      </c>
      <c r="C5" s="53" t="s">
        <v>44</v>
      </c>
      <c r="D5" s="54" t="s">
        <v>45</v>
      </c>
    </row>
    <row r="6" spans="1:4" ht="27.6" x14ac:dyDescent="0.3">
      <c r="A6" s="55" t="s">
        <v>46</v>
      </c>
      <c r="B6" s="56" t="s">
        <v>47</v>
      </c>
      <c r="C6" s="56" t="s">
        <v>48</v>
      </c>
      <c r="D6" s="57" t="s">
        <v>50</v>
      </c>
    </row>
    <row r="7" spans="1:4" ht="27.6" x14ac:dyDescent="0.3">
      <c r="A7" s="58"/>
      <c r="B7" s="59"/>
      <c r="C7" s="60" t="s">
        <v>49</v>
      </c>
      <c r="D7" s="61"/>
    </row>
    <row r="8" spans="1:4" ht="41.4" x14ac:dyDescent="0.3">
      <c r="A8" s="52" t="s">
        <v>51</v>
      </c>
      <c r="B8" s="53" t="s">
        <v>52</v>
      </c>
      <c r="C8" s="53" t="s">
        <v>53</v>
      </c>
      <c r="D8" s="54" t="s">
        <v>54</v>
      </c>
    </row>
    <row r="9" spans="1:4" x14ac:dyDescent="0.3">
      <c r="A9" s="55" t="s">
        <v>130</v>
      </c>
      <c r="B9" s="56" t="s">
        <v>55</v>
      </c>
      <c r="C9" s="62">
        <v>0.1</v>
      </c>
      <c r="D9" s="57" t="s">
        <v>56</v>
      </c>
    </row>
    <row r="10" spans="1:4" x14ac:dyDescent="0.3">
      <c r="A10" s="58"/>
      <c r="B10" s="60" t="s">
        <v>55</v>
      </c>
      <c r="C10" s="63">
        <v>0.1</v>
      </c>
      <c r="D10" s="64" t="s">
        <v>57</v>
      </c>
    </row>
    <row r="11" spans="1:4" ht="27.6" x14ac:dyDescent="0.3">
      <c r="A11" s="52" t="s">
        <v>58</v>
      </c>
      <c r="B11" s="53" t="s">
        <v>59</v>
      </c>
      <c r="C11" s="53" t="s">
        <v>60</v>
      </c>
      <c r="D11" s="54" t="s">
        <v>61</v>
      </c>
    </row>
    <row r="12" spans="1:4" x14ac:dyDescent="0.3">
      <c r="A12" s="55" t="s">
        <v>62</v>
      </c>
      <c r="B12" s="56" t="s">
        <v>63</v>
      </c>
      <c r="C12" s="56" t="s">
        <v>64</v>
      </c>
      <c r="D12" s="57" t="s">
        <v>67</v>
      </c>
    </row>
    <row r="13" spans="1:4" x14ac:dyDescent="0.3">
      <c r="A13" s="65"/>
      <c r="B13" s="66"/>
      <c r="C13" s="56" t="s">
        <v>65</v>
      </c>
      <c r="D13" s="67"/>
    </row>
    <row r="14" spans="1:4" x14ac:dyDescent="0.3">
      <c r="A14" s="58"/>
      <c r="B14" s="59"/>
      <c r="C14" s="60" t="s">
        <v>66</v>
      </c>
      <c r="D14" s="61"/>
    </row>
    <row r="15" spans="1:4" ht="27.6" x14ac:dyDescent="0.3">
      <c r="A15" s="52" t="s">
        <v>68</v>
      </c>
      <c r="B15" s="53" t="s">
        <v>69</v>
      </c>
      <c r="C15" s="53" t="s">
        <v>70</v>
      </c>
      <c r="D15" s="54" t="s">
        <v>71</v>
      </c>
    </row>
    <row r="17" spans="1:4" ht="14.4" thickBot="1" x14ac:dyDescent="0.35">
      <c r="A17" s="43" t="s">
        <v>104</v>
      </c>
      <c r="B17" s="43"/>
      <c r="C17" s="43"/>
      <c r="D17" s="68"/>
    </row>
    <row r="18" spans="1:4" ht="14.4" thickTop="1" x14ac:dyDescent="0.3"/>
    <row r="19" spans="1:4" ht="12.75" customHeight="1" x14ac:dyDescent="0.3">
      <c r="A19" s="231" t="s">
        <v>105</v>
      </c>
      <c r="B19" s="231"/>
      <c r="D19" s="69" t="s">
        <v>106</v>
      </c>
    </row>
    <row r="20" spans="1:4" x14ac:dyDescent="0.3">
      <c r="A20" s="231"/>
      <c r="B20" s="231"/>
    </row>
    <row r="21" spans="1:4" x14ac:dyDescent="0.3">
      <c r="A21" s="42"/>
      <c r="B21" s="42"/>
    </row>
    <row r="22" spans="1:4" ht="14.4" thickBot="1" x14ac:dyDescent="0.35">
      <c r="A22" s="43" t="s">
        <v>108</v>
      </c>
      <c r="B22" s="43"/>
      <c r="C22" s="43"/>
      <c r="D22" s="68"/>
    </row>
    <row r="23" spans="1:4" ht="14.4" thickTop="1" x14ac:dyDescent="0.3"/>
    <row r="24" spans="1:4" x14ac:dyDescent="0.3">
      <c r="A24" s="231" t="s">
        <v>109</v>
      </c>
      <c r="B24" s="231"/>
      <c r="D24" s="42" t="s">
        <v>131</v>
      </c>
    </row>
    <row r="25" spans="1:4" x14ac:dyDescent="0.3">
      <c r="A25" s="231"/>
      <c r="B25" s="231"/>
    </row>
  </sheetData>
  <mergeCells count="2">
    <mergeCell ref="A19:B20"/>
    <mergeCell ref="A24:B25"/>
  </mergeCells>
  <phoneticPr fontId="12" type="noConversion"/>
  <hyperlinks>
    <hyperlink ref="D5" r:id="rId1"/>
    <hyperlink ref="D6" r:id="rId2"/>
    <hyperlink ref="D8" r:id="rId3"/>
    <hyperlink ref="D9" r:id="rId4"/>
    <hyperlink ref="D10" r:id="rId5"/>
    <hyperlink ref="D11" r:id="rId6"/>
    <hyperlink ref="D12" r:id="rId7"/>
    <hyperlink ref="D15" r:id="rId8"/>
    <hyperlink ref="D19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Summary</vt:lpstr>
      <vt:lpstr>Zone 1 Rent Model</vt:lpstr>
      <vt:lpstr>Zone 2 Rent Model</vt:lpstr>
      <vt:lpstr>CPI</vt:lpstr>
      <vt:lpstr>Other References</vt:lpstr>
      <vt:lpstr>'Zone 1 Rent Model'!Print_Area</vt:lpstr>
      <vt:lpstr>'Zone 2 Rent Model'!Print_Area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 Simpson</dc:creator>
  <cp:lastModifiedBy>Western Stock Growers' Association</cp:lastModifiedBy>
  <cp:lastPrinted>2009-06-10T21:59:25Z</cp:lastPrinted>
  <dcterms:created xsi:type="dcterms:W3CDTF">2008-03-15T21:16:47Z</dcterms:created>
  <dcterms:modified xsi:type="dcterms:W3CDTF">2015-01-12T21:33:53Z</dcterms:modified>
</cp:coreProperties>
</file>